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5016\Desktop\"/>
    </mc:Choice>
  </mc:AlternateContent>
  <bookViews>
    <workbookView xWindow="0" yWindow="0" windowWidth="28800" windowHeight="12255" activeTab="1"/>
  </bookViews>
  <sheets>
    <sheet name="團膳19、20供應" sheetId="3" r:id="rId1"/>
    <sheet name="自有廚房24、26、27食用" sheetId="4" r:id="rId2"/>
  </sheets>
  <calcPr calcId="191029"/>
</workbook>
</file>

<file path=xl/calcChain.xml><?xml version="1.0" encoding="utf-8"?>
<calcChain xmlns="http://schemas.openxmlformats.org/spreadsheetml/2006/main">
  <c r="S102" i="3" l="1"/>
  <c r="K102" i="3"/>
  <c r="AI48" i="4"/>
  <c r="AI31" i="4"/>
  <c r="AI22" i="4"/>
  <c r="AI80" i="4"/>
  <c r="AC80" i="4"/>
  <c r="W80" i="4"/>
  <c r="W75" i="4"/>
  <c r="U74" i="4"/>
  <c r="V74" i="4" s="1"/>
  <c r="U73" i="4"/>
  <c r="V73" i="4" s="1"/>
  <c r="U72" i="4"/>
  <c r="V72" i="4" s="1"/>
  <c r="U71" i="4"/>
  <c r="V71" i="4" s="1"/>
  <c r="U70" i="4"/>
  <c r="V70" i="4" s="1"/>
  <c r="U69" i="4"/>
  <c r="V69" i="4" s="1"/>
  <c r="U68" i="4"/>
  <c r="V68" i="4" s="1"/>
  <c r="U67" i="4"/>
  <c r="V67" i="4" s="1"/>
  <c r="U66" i="4"/>
  <c r="V66" i="4" s="1"/>
  <c r="U65" i="4"/>
  <c r="V65" i="4" s="1"/>
  <c r="U64" i="4"/>
  <c r="V64" i="4" s="1"/>
  <c r="U62" i="4"/>
  <c r="V62" i="4" s="1"/>
  <c r="AG26" i="4"/>
  <c r="H174" i="4"/>
  <c r="I174" i="4"/>
  <c r="J174" i="4"/>
  <c r="K174" i="4"/>
  <c r="L174" i="4"/>
  <c r="M174" i="4"/>
  <c r="N174" i="4"/>
  <c r="O174" i="4"/>
  <c r="P174" i="4"/>
  <c r="G174" i="4"/>
  <c r="Q174" i="4" s="1"/>
  <c r="P98" i="3"/>
  <c r="Q98" i="3"/>
  <c r="R98" i="3"/>
  <c r="S98" i="3"/>
  <c r="T98" i="3"/>
  <c r="U98" i="3"/>
  <c r="V98" i="3"/>
  <c r="O98" i="3"/>
  <c r="H98" i="3"/>
  <c r="I98" i="3"/>
  <c r="J98" i="3"/>
  <c r="K98" i="3"/>
  <c r="M98" i="3"/>
  <c r="N98" i="3"/>
  <c r="G98" i="3"/>
  <c r="AC58" i="4" l="1"/>
  <c r="AA57" i="4"/>
  <c r="AB57" i="4" s="1"/>
  <c r="AA55" i="4"/>
  <c r="AB55" i="4" s="1"/>
  <c r="AA53" i="4"/>
  <c r="AB53" i="4" s="1"/>
  <c r="AA48" i="4"/>
  <c r="AB48" i="4" s="1"/>
  <c r="AA46" i="4"/>
  <c r="AB46" i="4" s="1"/>
  <c r="AA45" i="4"/>
  <c r="AB45" i="4" s="1"/>
  <c r="AA43" i="4"/>
  <c r="AB43" i="4" s="1"/>
  <c r="AA41" i="4"/>
  <c r="AB41" i="4" s="1"/>
  <c r="AA40" i="4"/>
  <c r="AB40" i="4" s="1"/>
  <c r="AA39" i="4"/>
  <c r="AB39" i="4" s="1"/>
  <c r="AA38" i="4"/>
  <c r="AB38" i="4" s="1"/>
  <c r="AA37" i="4"/>
  <c r="AB37" i="4" s="1"/>
  <c r="AA34" i="4"/>
  <c r="AB34" i="4" s="1"/>
  <c r="AA27" i="4"/>
  <c r="AB27" i="4" s="1"/>
  <c r="AA26" i="4"/>
  <c r="AB26" i="4" s="1"/>
  <c r="AA25" i="4"/>
  <c r="AB25" i="4" s="1"/>
  <c r="AA23" i="4"/>
  <c r="AB23" i="4" s="1"/>
  <c r="AA22" i="4"/>
  <c r="AB22" i="4" s="1"/>
  <c r="AA21" i="4"/>
  <c r="AB21" i="4" s="1"/>
  <c r="AA20" i="4"/>
  <c r="AB20" i="4" s="1"/>
  <c r="AA19" i="4"/>
  <c r="AB19" i="4" s="1"/>
  <c r="AA18" i="4"/>
  <c r="AB18" i="4" s="1"/>
  <c r="AA17" i="4"/>
  <c r="AB17" i="4" s="1"/>
  <c r="AA15" i="4"/>
  <c r="AB15" i="4" s="1"/>
  <c r="AA14" i="4"/>
  <c r="AB14" i="4" s="1"/>
  <c r="AA12" i="4"/>
  <c r="AB12" i="4" s="1"/>
  <c r="AA11" i="4"/>
  <c r="AB11" i="4" s="1"/>
  <c r="AA10" i="4"/>
  <c r="AB10" i="4" s="1"/>
  <c r="AA8" i="4"/>
  <c r="AB8" i="4" s="1"/>
  <c r="AA5" i="4"/>
  <c r="AA4" i="4"/>
  <c r="AB4" i="4" s="1"/>
  <c r="P175" i="4"/>
  <c r="O175" i="4"/>
  <c r="N175" i="4"/>
  <c r="M175" i="4"/>
  <c r="L175" i="4"/>
  <c r="K175" i="4"/>
  <c r="J175" i="4"/>
  <c r="I175" i="4"/>
  <c r="H175" i="4"/>
  <c r="G175" i="4"/>
  <c r="AI67" i="4"/>
  <c r="AG66" i="4"/>
  <c r="AH66" i="4" s="1"/>
  <c r="AI61" i="4"/>
  <c r="AG60" i="4"/>
  <c r="AH60" i="4" s="1"/>
  <c r="AI55" i="4"/>
  <c r="AG54" i="4"/>
  <c r="AH54" i="4" s="1"/>
  <c r="AG53" i="4"/>
  <c r="AH53" i="4" s="1"/>
  <c r="AG52" i="4"/>
  <c r="AG47" i="4"/>
  <c r="AH47" i="4" s="1"/>
  <c r="AG46" i="4"/>
  <c r="AH46" i="4" s="1"/>
  <c r="AG45" i="4"/>
  <c r="AH45" i="4" s="1"/>
  <c r="AG44" i="4"/>
  <c r="AH44" i="4" s="1"/>
  <c r="AG43" i="4"/>
  <c r="AH43" i="4" s="1"/>
  <c r="W59" i="4"/>
  <c r="U58" i="4"/>
  <c r="V58" i="4" s="1"/>
  <c r="U57" i="4"/>
  <c r="V57" i="4" s="1"/>
  <c r="U56" i="4"/>
  <c r="V56" i="4" s="1"/>
  <c r="U55" i="4"/>
  <c r="V55" i="4" s="1"/>
  <c r="U51" i="4"/>
  <c r="V51" i="4" s="1"/>
  <c r="U49" i="4"/>
  <c r="V49" i="4" s="1"/>
  <c r="U48" i="4"/>
  <c r="V48" i="4" s="1"/>
  <c r="U47" i="4"/>
  <c r="V47" i="4" s="1"/>
  <c r="U46" i="4"/>
  <c r="V46" i="4" s="1"/>
  <c r="U44" i="4"/>
  <c r="V44" i="4" s="1"/>
  <c r="U43" i="4"/>
  <c r="V43" i="4" s="1"/>
  <c r="U42" i="4"/>
  <c r="V42" i="4" s="1"/>
  <c r="U41" i="4"/>
  <c r="V41" i="4" s="1"/>
  <c r="AI39" i="4"/>
  <c r="U40" i="4"/>
  <c r="V40" i="4" s="1"/>
  <c r="AG38" i="4"/>
  <c r="AH38" i="4" s="1"/>
  <c r="U39" i="4"/>
  <c r="V39" i="4" s="1"/>
  <c r="AG37" i="4"/>
  <c r="AH37" i="4" s="1"/>
  <c r="U38" i="4"/>
  <c r="V38" i="4" s="1"/>
  <c r="AG36" i="4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AG30" i="4"/>
  <c r="AH30" i="4" s="1"/>
  <c r="U31" i="4"/>
  <c r="V31" i="4" s="1"/>
  <c r="AG29" i="4"/>
  <c r="AH29" i="4" s="1"/>
  <c r="U30" i="4"/>
  <c r="V30" i="4" s="1"/>
  <c r="AG28" i="4"/>
  <c r="AH28" i="4" s="1"/>
  <c r="U29" i="4"/>
  <c r="V29" i="4" s="1"/>
  <c r="U28" i="4"/>
  <c r="V28" i="4" s="1"/>
  <c r="U27" i="4"/>
  <c r="V27" i="4" s="1"/>
  <c r="U24" i="4"/>
  <c r="V24" i="4" s="1"/>
  <c r="U23" i="4"/>
  <c r="V23" i="4" s="1"/>
  <c r="U22" i="4"/>
  <c r="V22" i="4" s="1"/>
  <c r="AG19" i="4"/>
  <c r="AH19" i="4" s="1"/>
  <c r="U20" i="4"/>
  <c r="V20" i="4" s="1"/>
  <c r="AG18" i="4"/>
  <c r="AH18" i="4" s="1"/>
  <c r="U18" i="4"/>
  <c r="V18" i="4" s="1"/>
  <c r="AG17" i="4"/>
  <c r="AH17" i="4" s="1"/>
  <c r="U17" i="4"/>
  <c r="V17" i="4" s="1"/>
  <c r="AG16" i="4"/>
  <c r="AH16" i="4" s="1"/>
  <c r="U16" i="4"/>
  <c r="V16" i="4" s="1"/>
  <c r="AG15" i="4"/>
  <c r="AH15" i="4" s="1"/>
  <c r="U15" i="4"/>
  <c r="V15" i="4" s="1"/>
  <c r="AG14" i="4"/>
  <c r="AH14" i="4" s="1"/>
  <c r="U14" i="4"/>
  <c r="V14" i="4" s="1"/>
  <c r="AG13" i="4"/>
  <c r="AH13" i="4" s="1"/>
  <c r="U13" i="4"/>
  <c r="V13" i="4" s="1"/>
  <c r="AG12" i="4"/>
  <c r="AH12" i="4" s="1"/>
  <c r="U12" i="4"/>
  <c r="V12" i="4" s="1"/>
  <c r="AG11" i="4"/>
  <c r="AH11" i="4" s="1"/>
  <c r="AG10" i="4"/>
  <c r="AH10" i="4" s="1"/>
  <c r="U10" i="4"/>
  <c r="V10" i="4" s="1"/>
  <c r="AG9" i="4"/>
  <c r="AH9" i="4" s="1"/>
  <c r="U9" i="4"/>
  <c r="V9" i="4" s="1"/>
  <c r="AG8" i="4"/>
  <c r="AH8" i="4" s="1"/>
  <c r="U8" i="4"/>
  <c r="V8" i="4" s="1"/>
  <c r="AG7" i="4"/>
  <c r="AH7" i="4" s="1"/>
  <c r="U7" i="4"/>
  <c r="V7" i="4" s="1"/>
  <c r="AG6" i="4"/>
  <c r="AH6" i="4" s="1"/>
  <c r="AG5" i="4"/>
  <c r="AH5" i="4" s="1"/>
  <c r="U5" i="4"/>
  <c r="V5" i="4" s="1"/>
  <c r="AG4" i="4"/>
  <c r="AH4" i="4" s="1"/>
  <c r="U4" i="4"/>
  <c r="V4" i="4" s="1"/>
  <c r="N99" i="3"/>
  <c r="W100" i="3"/>
  <c r="V99" i="3"/>
  <c r="U99" i="3"/>
  <c r="T99" i="3"/>
  <c r="S99" i="3"/>
  <c r="R99" i="3"/>
  <c r="Q99" i="3"/>
  <c r="P99" i="3"/>
  <c r="O99" i="3"/>
  <c r="M99" i="3"/>
  <c r="K99" i="3"/>
  <c r="I99" i="3"/>
  <c r="H99" i="3"/>
  <c r="G99" i="3"/>
  <c r="L97" i="3"/>
  <c r="L96" i="3"/>
  <c r="L94" i="3"/>
  <c r="L93" i="3"/>
  <c r="L92" i="3"/>
  <c r="L60" i="3"/>
  <c r="L58" i="3"/>
  <c r="L57" i="3"/>
  <c r="L54" i="3"/>
  <c r="L48" i="3"/>
  <c r="L47" i="3"/>
  <c r="L45" i="3"/>
  <c r="L44" i="3"/>
  <c r="L40" i="3"/>
  <c r="L35" i="3"/>
  <c r="L32" i="3"/>
  <c r="L31" i="3"/>
  <c r="L27" i="3"/>
  <c r="L23" i="3"/>
  <c r="L98" i="3" l="1"/>
  <c r="W98" i="3" s="1"/>
  <c r="AB5" i="4"/>
  <c r="AH36" i="4"/>
  <c r="Q175" i="4"/>
  <c r="AH26" i="4"/>
  <c r="AH52" i="4"/>
  <c r="L99" i="3"/>
  <c r="J99" i="3"/>
  <c r="W99" i="3" l="1"/>
</calcChain>
</file>

<file path=xl/sharedStrings.xml><?xml version="1.0" encoding="utf-8"?>
<sst xmlns="http://schemas.openxmlformats.org/spreadsheetml/2006/main" count="854" uniqueCount="347">
  <si>
    <t>楊梅國小</t>
  </si>
  <si>
    <t>(四維國小分享)</t>
  </si>
  <si>
    <t>(楊心國小分享)</t>
  </si>
  <si>
    <t>(永安國中分享)</t>
  </si>
  <si>
    <t>（菓林國小分享）</t>
  </si>
  <si>
    <t>(大溪國小分享)</t>
  </si>
  <si>
    <t>(田心國小分享)</t>
  </si>
  <si>
    <t>(僑愛國小分享)</t>
  </si>
  <si>
    <t>(仁和國小分享)</t>
  </si>
  <si>
    <t>武漢國小</t>
  </si>
  <si>
    <t>龍星國小</t>
  </si>
  <si>
    <t>上大國小</t>
  </si>
  <si>
    <t>崙坪國小</t>
  </si>
  <si>
    <t>新坡國小</t>
  </si>
  <si>
    <t>觀音國中</t>
  </si>
  <si>
    <t>觀音高中</t>
  </si>
  <si>
    <t>自有廚房學校</t>
    <phoneticPr fontId="6" type="noConversion"/>
  </si>
  <si>
    <t>外訂餐盒學校</t>
    <phoneticPr fontId="6" type="noConversion"/>
  </si>
  <si>
    <t>桃園區</t>
    <phoneticPr fontId="6" type="noConversion"/>
  </si>
  <si>
    <t>學校</t>
    <phoneticPr fontId="6" type="noConversion"/>
  </si>
  <si>
    <t>人數</t>
    <phoneticPr fontId="6" type="noConversion"/>
  </si>
  <si>
    <t>供餐型態</t>
    <phoneticPr fontId="6" type="noConversion"/>
  </si>
  <si>
    <t>備註</t>
    <phoneticPr fontId="6" type="noConversion"/>
  </si>
  <si>
    <t>中埔國小</t>
    <phoneticPr fontId="6" type="noConversion"/>
  </si>
  <si>
    <t>（委外）</t>
    <phoneticPr fontId="6" type="noConversion"/>
  </si>
  <si>
    <t>北門國小</t>
    <phoneticPr fontId="6" type="noConversion"/>
  </si>
  <si>
    <t>（外訂）</t>
    <phoneticPr fontId="6" type="noConversion"/>
  </si>
  <si>
    <t>中山國小</t>
    <phoneticPr fontId="6" type="noConversion"/>
  </si>
  <si>
    <t>南門國小</t>
    <phoneticPr fontId="6" type="noConversion"/>
  </si>
  <si>
    <t>大有國小</t>
    <phoneticPr fontId="6" type="noConversion"/>
  </si>
  <si>
    <t>同安國小</t>
    <phoneticPr fontId="6" type="noConversion"/>
  </si>
  <si>
    <t>建國國小</t>
    <phoneticPr fontId="6" type="noConversion"/>
  </si>
  <si>
    <t>同德國小</t>
    <phoneticPr fontId="6" type="noConversion"/>
  </si>
  <si>
    <t>成功國小</t>
    <phoneticPr fontId="6" type="noConversion"/>
  </si>
  <si>
    <t>（分享）</t>
    <phoneticPr fontId="6" type="noConversion"/>
  </si>
  <si>
    <t>(大有國小分享)</t>
  </si>
  <si>
    <t>大業國小</t>
    <phoneticPr fontId="6" type="noConversion"/>
  </si>
  <si>
    <t>會稽國小</t>
    <phoneticPr fontId="6" type="noConversion"/>
  </si>
  <si>
    <t>建德國小</t>
    <phoneticPr fontId="6" type="noConversion"/>
  </si>
  <si>
    <t>大有國中</t>
    <phoneticPr fontId="6" type="noConversion"/>
  </si>
  <si>
    <t>快樂國小</t>
    <phoneticPr fontId="6" type="noConversion"/>
  </si>
  <si>
    <t>文昌國中</t>
    <phoneticPr fontId="6" type="noConversion"/>
  </si>
  <si>
    <t>慈文國小</t>
    <phoneticPr fontId="6" type="noConversion"/>
  </si>
  <si>
    <t>經國國中</t>
    <phoneticPr fontId="6" type="noConversion"/>
  </si>
  <si>
    <t>(文昌國中分享)</t>
  </si>
  <si>
    <t>文山國小</t>
    <phoneticPr fontId="6" type="noConversion"/>
  </si>
  <si>
    <t>桃園特殊教育學校</t>
    <phoneticPr fontId="6" type="noConversion"/>
  </si>
  <si>
    <t>新埔國小</t>
    <phoneticPr fontId="6" type="noConversion"/>
  </si>
  <si>
    <t>東門國小</t>
    <phoneticPr fontId="6" type="noConversion"/>
  </si>
  <si>
    <t>中壢區</t>
    <phoneticPr fontId="6" type="noConversion"/>
  </si>
  <si>
    <t>桃園國小</t>
    <phoneticPr fontId="6" type="noConversion"/>
  </si>
  <si>
    <t>中原國小</t>
    <phoneticPr fontId="6" type="noConversion"/>
  </si>
  <si>
    <t>永順國小</t>
    <phoneticPr fontId="6" type="noConversion"/>
  </si>
  <si>
    <t>中正國小</t>
    <phoneticPr fontId="6" type="noConversion"/>
  </si>
  <si>
    <t>莊敬國小</t>
    <phoneticPr fontId="6" type="noConversion"/>
  </si>
  <si>
    <t>元生國小</t>
    <phoneticPr fontId="6" type="noConversion"/>
  </si>
  <si>
    <t>西門國小</t>
    <phoneticPr fontId="6" type="noConversion"/>
  </si>
  <si>
    <t>內定國小</t>
    <phoneticPr fontId="6" type="noConversion"/>
  </si>
  <si>
    <t>青溪國小</t>
    <phoneticPr fontId="6" type="noConversion"/>
  </si>
  <si>
    <t>大崙國小</t>
    <phoneticPr fontId="6" type="noConversion"/>
  </si>
  <si>
    <t>(中原國小分享)</t>
  </si>
  <si>
    <t>龍山國小</t>
    <phoneticPr fontId="6" type="noConversion"/>
  </si>
  <si>
    <t>富台國小</t>
    <phoneticPr fontId="6" type="noConversion"/>
  </si>
  <si>
    <t>中興國中</t>
    <phoneticPr fontId="6" type="noConversion"/>
  </si>
  <si>
    <t>山東國小</t>
    <phoneticPr fontId="6" type="noConversion"/>
  </si>
  <si>
    <t>同德國中</t>
    <phoneticPr fontId="6" type="noConversion"/>
  </si>
  <si>
    <t>忠福國小</t>
    <phoneticPr fontId="6" type="noConversion"/>
  </si>
  <si>
    <t>建國國中</t>
    <phoneticPr fontId="6" type="noConversion"/>
  </si>
  <si>
    <t>（外訂）</t>
  </si>
  <si>
    <t>新明國小</t>
    <phoneticPr fontId="6" type="noConversion"/>
  </si>
  <si>
    <t>慈文國中</t>
    <phoneticPr fontId="6" type="noConversion"/>
  </si>
  <si>
    <t>新街國小</t>
    <phoneticPr fontId="6" type="noConversion"/>
  </si>
  <si>
    <t>會稽國中</t>
    <phoneticPr fontId="6" type="noConversion"/>
  </si>
  <si>
    <t>普仁國小</t>
    <phoneticPr fontId="6" type="noConversion"/>
  </si>
  <si>
    <t>桃園國中</t>
    <phoneticPr fontId="6" type="noConversion"/>
  </si>
  <si>
    <t>林森國小</t>
    <phoneticPr fontId="6" type="noConversion"/>
  </si>
  <si>
    <t>福豐國中</t>
    <phoneticPr fontId="6" type="noConversion"/>
  </si>
  <si>
    <t>自立國小</t>
    <phoneticPr fontId="6" type="noConversion"/>
  </si>
  <si>
    <t>(元生國小分享)</t>
    <phoneticPr fontId="6" type="noConversion"/>
  </si>
  <si>
    <t>青溪國中</t>
    <phoneticPr fontId="6" type="noConversion"/>
  </si>
  <si>
    <t>興國國小</t>
    <phoneticPr fontId="6" type="noConversion"/>
  </si>
  <si>
    <t>青埔國小</t>
    <phoneticPr fontId="6" type="noConversion"/>
  </si>
  <si>
    <t>好鮮</t>
    <phoneticPr fontId="6" type="noConversion"/>
  </si>
  <si>
    <t>龍崗國小</t>
    <phoneticPr fontId="6" type="noConversion"/>
  </si>
  <si>
    <t>(新明國小分享)</t>
    <phoneticPr fontId="6" type="noConversion"/>
  </si>
  <si>
    <t>中壢國小</t>
    <phoneticPr fontId="6" type="noConversion"/>
  </si>
  <si>
    <t>興南國中</t>
    <phoneticPr fontId="6" type="noConversion"/>
  </si>
  <si>
    <t>中平國小</t>
    <phoneticPr fontId="6" type="noConversion"/>
  </si>
  <si>
    <t>信義國小</t>
    <phoneticPr fontId="6" type="noConversion"/>
  </si>
  <si>
    <t>平鎮區</t>
    <phoneticPr fontId="6" type="noConversion"/>
  </si>
  <si>
    <t>內壢國小</t>
    <phoneticPr fontId="6" type="noConversion"/>
  </si>
  <si>
    <t>宋屋國小</t>
    <phoneticPr fontId="6" type="noConversion"/>
  </si>
  <si>
    <t>興仁國小</t>
    <phoneticPr fontId="6" type="noConversion"/>
  </si>
  <si>
    <t>山豐國小</t>
    <phoneticPr fontId="6" type="noConversion"/>
  </si>
  <si>
    <t>芭里國小</t>
    <phoneticPr fontId="6" type="noConversion"/>
  </si>
  <si>
    <t>平興國小</t>
    <phoneticPr fontId="6" type="noConversion"/>
  </si>
  <si>
    <t>華勛國小</t>
    <phoneticPr fontId="6" type="noConversion"/>
  </si>
  <si>
    <t>復旦國小</t>
    <phoneticPr fontId="6" type="noConversion"/>
  </si>
  <si>
    <t>青園國小</t>
    <phoneticPr fontId="6" type="noConversion"/>
  </si>
  <si>
    <t>忠貞國小</t>
    <phoneticPr fontId="6" type="noConversion"/>
  </si>
  <si>
    <t>內壢國中</t>
    <phoneticPr fontId="6" type="noConversion"/>
  </si>
  <si>
    <t>新榮國小</t>
    <phoneticPr fontId="6" type="noConversion"/>
  </si>
  <si>
    <t>（宋屋國小分享）</t>
  </si>
  <si>
    <t>大崙國中</t>
    <phoneticPr fontId="6" type="noConversion"/>
  </si>
  <si>
    <t>東勢國小</t>
    <phoneticPr fontId="6" type="noConversion"/>
  </si>
  <si>
    <t>新明國中</t>
    <phoneticPr fontId="6" type="noConversion"/>
  </si>
  <si>
    <t>東安國小</t>
    <phoneticPr fontId="6" type="noConversion"/>
  </si>
  <si>
    <t>（八德茄苳國小分享）</t>
    <phoneticPr fontId="6" type="noConversion"/>
  </si>
  <si>
    <t>東興國中</t>
    <phoneticPr fontId="6" type="noConversion"/>
  </si>
  <si>
    <t>祥安國小</t>
    <phoneticPr fontId="6" type="noConversion"/>
  </si>
  <si>
    <t>自強國中</t>
    <phoneticPr fontId="6" type="noConversion"/>
  </si>
  <si>
    <t>義興國小</t>
    <phoneticPr fontId="6" type="noConversion"/>
  </si>
  <si>
    <t>過嶺國中</t>
    <phoneticPr fontId="6" type="noConversion"/>
  </si>
  <si>
    <t>青埔國中</t>
    <phoneticPr fontId="6" type="noConversion"/>
  </si>
  <si>
    <t>八德區</t>
    <phoneticPr fontId="6" type="noConversion"/>
  </si>
  <si>
    <t>龍岡國中</t>
    <phoneticPr fontId="6" type="noConversion"/>
  </si>
  <si>
    <t>八德國小</t>
    <phoneticPr fontId="6" type="noConversion"/>
  </si>
  <si>
    <t>龍興國中</t>
    <phoneticPr fontId="6" type="noConversion"/>
  </si>
  <si>
    <t>大安國小</t>
    <phoneticPr fontId="6" type="noConversion"/>
  </si>
  <si>
    <t>大忠國小</t>
    <phoneticPr fontId="6" type="noConversion"/>
  </si>
  <si>
    <t>大成國小</t>
    <phoneticPr fontId="6" type="noConversion"/>
  </si>
  <si>
    <t>北勢國小</t>
    <phoneticPr fontId="6" type="noConversion"/>
  </si>
  <si>
    <t>廣興國小</t>
    <phoneticPr fontId="6" type="noConversion"/>
  </si>
  <si>
    <t>(大溪僑愛國小分享)</t>
    <phoneticPr fontId="6" type="noConversion"/>
  </si>
  <si>
    <t>南勢國小</t>
    <phoneticPr fontId="6" type="noConversion"/>
  </si>
  <si>
    <t>瑞豐國小</t>
    <phoneticPr fontId="6" type="noConversion"/>
  </si>
  <si>
    <t>文化國小</t>
    <phoneticPr fontId="6" type="noConversion"/>
  </si>
  <si>
    <t>茄苳國小</t>
    <phoneticPr fontId="6" type="noConversion"/>
  </si>
  <si>
    <t>新勢國小</t>
    <phoneticPr fontId="6" type="noConversion"/>
  </si>
  <si>
    <t>霄裡國小</t>
    <phoneticPr fontId="6" type="noConversion"/>
  </si>
  <si>
    <t>平鎮區中壢國中</t>
    <phoneticPr fontId="6" type="noConversion"/>
  </si>
  <si>
    <t>平南國中</t>
    <phoneticPr fontId="6" type="noConversion"/>
  </si>
  <si>
    <t>龜山區</t>
    <phoneticPr fontId="6" type="noConversion"/>
  </si>
  <si>
    <t>平興國中</t>
    <phoneticPr fontId="6" type="noConversion"/>
  </si>
  <si>
    <t>南美國小</t>
    <phoneticPr fontId="6" type="noConversion"/>
  </si>
  <si>
    <t>平鎮國中</t>
    <phoneticPr fontId="6" type="noConversion"/>
  </si>
  <si>
    <t xml:space="preserve">大坑國小 </t>
    <phoneticPr fontId="6" type="noConversion"/>
  </si>
  <si>
    <t>(大崗國小分享）</t>
  </si>
  <si>
    <t>東安國中</t>
    <phoneticPr fontId="6" type="noConversion"/>
  </si>
  <si>
    <t>大崗國小</t>
    <phoneticPr fontId="6" type="noConversion"/>
  </si>
  <si>
    <t>大湖國小</t>
    <phoneticPr fontId="6" type="noConversion"/>
  </si>
  <si>
    <t xml:space="preserve">山頂國小 </t>
    <phoneticPr fontId="6" type="noConversion"/>
  </si>
  <si>
    <t>(桃園大有國小分享）</t>
  </si>
  <si>
    <t>大勇國小(訂)</t>
    <phoneticPr fontId="6" type="noConversion"/>
  </si>
  <si>
    <t>幸福國小</t>
    <phoneticPr fontId="6" type="noConversion"/>
  </si>
  <si>
    <t>八德國中(訂)</t>
    <phoneticPr fontId="6" type="noConversion"/>
  </si>
  <si>
    <t>自強國小</t>
    <phoneticPr fontId="6" type="noConversion"/>
  </si>
  <si>
    <t>大成國中(訂)</t>
    <phoneticPr fontId="6" type="noConversion"/>
  </si>
  <si>
    <t>迴龍國(中)小</t>
    <phoneticPr fontId="6" type="noConversion"/>
  </si>
  <si>
    <t>永豐高中(訂)</t>
    <phoneticPr fontId="6" type="noConversion"/>
  </si>
  <si>
    <t>迴龍國中(小)</t>
    <phoneticPr fontId="6" type="noConversion"/>
  </si>
  <si>
    <t>大園區</t>
    <phoneticPr fontId="6" type="noConversion"/>
  </si>
  <si>
    <t>壽山國小(訂)</t>
    <phoneticPr fontId="6" type="noConversion"/>
  </si>
  <si>
    <t>五權國小</t>
    <phoneticPr fontId="6" type="noConversion"/>
  </si>
  <si>
    <t>大埔國小(訂)</t>
    <phoneticPr fontId="6" type="noConversion"/>
  </si>
  <si>
    <t>內海國小</t>
    <phoneticPr fontId="6" type="noConversion"/>
  </si>
  <si>
    <t>文欣國小(訂)</t>
    <phoneticPr fontId="6" type="noConversion"/>
  </si>
  <si>
    <t>文華國小(訂)</t>
    <phoneticPr fontId="6" type="noConversion"/>
  </si>
  <si>
    <t>新路國小(訂)</t>
    <phoneticPr fontId="6" type="noConversion"/>
  </si>
  <si>
    <t>埔心國小</t>
    <phoneticPr fontId="6" type="noConversion"/>
  </si>
  <si>
    <t>楓樹國小(訂)</t>
    <phoneticPr fontId="6" type="noConversion"/>
  </si>
  <si>
    <t>大園國小</t>
    <phoneticPr fontId="6" type="noConversion"/>
  </si>
  <si>
    <t>樂善國小(訂)</t>
    <phoneticPr fontId="6" type="noConversion"/>
  </si>
  <si>
    <t>福源國小(訂)</t>
    <phoneticPr fontId="6" type="noConversion"/>
  </si>
  <si>
    <t>長庚國小(訂)</t>
    <phoneticPr fontId="6" type="noConversion"/>
  </si>
  <si>
    <t>溪海國小</t>
    <phoneticPr fontId="6" type="noConversion"/>
  </si>
  <si>
    <t>龍壽國小(訂)</t>
    <phoneticPr fontId="6" type="noConversion"/>
  </si>
  <si>
    <t>潮音國小</t>
    <phoneticPr fontId="6" type="noConversion"/>
  </si>
  <si>
    <t>龜山國小(訂)</t>
    <phoneticPr fontId="6" type="noConversion"/>
  </si>
  <si>
    <t>竹圍國小</t>
    <phoneticPr fontId="6" type="noConversion"/>
  </si>
  <si>
    <t>大崗國中(訂)</t>
    <phoneticPr fontId="6" type="noConversion"/>
  </si>
  <si>
    <t>幸福國中(訂)</t>
    <phoneticPr fontId="6" type="noConversion"/>
  </si>
  <si>
    <t>大園國中</t>
    <phoneticPr fontId="6" type="noConversion"/>
  </si>
  <si>
    <t>文青國中小(訂)</t>
    <phoneticPr fontId="6" type="noConversion"/>
  </si>
  <si>
    <t>竹圍國中</t>
    <phoneticPr fontId="6" type="noConversion"/>
  </si>
  <si>
    <t>龜山國中(訂)</t>
    <phoneticPr fontId="6" type="noConversion"/>
  </si>
  <si>
    <t>蘆竹區</t>
    <phoneticPr fontId="6" type="noConversion"/>
  </si>
  <si>
    <t>公埔國小</t>
    <phoneticPr fontId="6" type="noConversion"/>
  </si>
  <si>
    <t>光明國小(訂)</t>
    <phoneticPr fontId="6" type="noConversion"/>
  </si>
  <si>
    <t>南崁國小</t>
    <phoneticPr fontId="6" type="noConversion"/>
  </si>
  <si>
    <t>頂社國小(訂)</t>
    <phoneticPr fontId="6" type="noConversion"/>
  </si>
  <si>
    <t>外社國小</t>
    <phoneticPr fontId="6" type="noConversion"/>
  </si>
  <si>
    <t>龍安國小(訂)</t>
    <phoneticPr fontId="6" type="noConversion"/>
  </si>
  <si>
    <t>大竹國小</t>
    <phoneticPr fontId="6" type="noConversion"/>
  </si>
  <si>
    <t>光明國中(訂)</t>
    <phoneticPr fontId="6" type="noConversion"/>
  </si>
  <si>
    <t xml:space="preserve">大華國小 </t>
    <phoneticPr fontId="6" type="noConversion"/>
  </si>
  <si>
    <t>(蘆竹國小分享)</t>
    <phoneticPr fontId="6" type="noConversion"/>
  </si>
  <si>
    <t>大竹國中(訂)</t>
    <phoneticPr fontId="6" type="noConversion"/>
  </si>
  <si>
    <t>山腳國小</t>
    <phoneticPr fontId="6" type="noConversion"/>
  </si>
  <si>
    <t>新興國小</t>
    <phoneticPr fontId="6" type="noConversion"/>
  </si>
  <si>
    <t>楊梅區</t>
    <phoneticPr fontId="6" type="noConversion"/>
  </si>
  <si>
    <t xml:space="preserve">新莊國小 </t>
    <phoneticPr fontId="6" type="noConversion"/>
  </si>
  <si>
    <t xml:space="preserve"> (大竹國小分享)</t>
  </si>
  <si>
    <t>楊明國中(訂)</t>
    <phoneticPr fontId="6" type="noConversion"/>
  </si>
  <si>
    <t>海湖國小</t>
    <phoneticPr fontId="6" type="noConversion"/>
  </si>
  <si>
    <t>楊梅國中(訂)</t>
    <phoneticPr fontId="6" type="noConversion"/>
  </si>
  <si>
    <t>蘆竹國小</t>
    <phoneticPr fontId="6" type="noConversion"/>
  </si>
  <si>
    <t>瑞坪國中(訂)</t>
    <phoneticPr fontId="6" type="noConversion"/>
  </si>
  <si>
    <t>錦興國小</t>
    <phoneticPr fontId="6" type="noConversion"/>
  </si>
  <si>
    <t>南崁國中</t>
    <phoneticPr fontId="6" type="noConversion"/>
  </si>
  <si>
    <t>新屋區</t>
    <phoneticPr fontId="6" type="noConversion"/>
  </si>
  <si>
    <t>山腳國中</t>
    <phoneticPr fontId="6" type="noConversion"/>
  </si>
  <si>
    <t>新屋國小(訂)</t>
    <phoneticPr fontId="6" type="noConversion"/>
  </si>
  <si>
    <t>東明國小(訂)</t>
    <phoneticPr fontId="6" type="noConversion"/>
  </si>
  <si>
    <t>上湖國小</t>
    <phoneticPr fontId="6" type="noConversion"/>
  </si>
  <si>
    <t>龍潭區</t>
    <phoneticPr fontId="6" type="noConversion"/>
  </si>
  <si>
    <t>上田國小</t>
    <phoneticPr fontId="6" type="noConversion"/>
  </si>
  <si>
    <t>雙龍國小</t>
    <phoneticPr fontId="6" type="noConversion"/>
  </si>
  <si>
    <t>四維國小</t>
    <phoneticPr fontId="6" type="noConversion"/>
  </si>
  <si>
    <t>龍潭國中</t>
    <phoneticPr fontId="6" type="noConversion"/>
  </si>
  <si>
    <t>大同國小</t>
    <phoneticPr fontId="6" type="noConversion"/>
  </si>
  <si>
    <t>凌雲國中</t>
    <phoneticPr fontId="6" type="noConversion"/>
  </si>
  <si>
    <t>富岡國小</t>
    <phoneticPr fontId="6" type="noConversion"/>
  </si>
  <si>
    <t>武漢國中</t>
    <phoneticPr fontId="6" type="noConversion"/>
  </si>
  <si>
    <t>楊心國小</t>
    <phoneticPr fontId="6" type="noConversion"/>
  </si>
  <si>
    <t>楊明國小</t>
    <phoneticPr fontId="6" type="noConversion"/>
  </si>
  <si>
    <t>大溪區</t>
    <phoneticPr fontId="6" type="noConversion"/>
  </si>
  <si>
    <t>水美國小</t>
    <phoneticPr fontId="6" type="noConversion"/>
  </si>
  <si>
    <t>大溪國中</t>
    <phoneticPr fontId="6" type="noConversion"/>
  </si>
  <si>
    <t>(外訂)</t>
  </si>
  <si>
    <t>瑞原國小</t>
    <phoneticPr fontId="6" type="noConversion"/>
  </si>
  <si>
    <t>仁和國中</t>
    <phoneticPr fontId="6" type="noConversion"/>
  </si>
  <si>
    <t>瑞埔國小</t>
    <phoneticPr fontId="6" type="noConversion"/>
  </si>
  <si>
    <t>瑞塘國小</t>
    <phoneticPr fontId="6" type="noConversion"/>
  </si>
  <si>
    <t>瑞梅國小</t>
    <phoneticPr fontId="6" type="noConversion"/>
  </si>
  <si>
    <t>高榮國小</t>
    <phoneticPr fontId="6" type="noConversion"/>
  </si>
  <si>
    <t>楊光國(中)小</t>
    <phoneticPr fontId="6" type="noConversion"/>
  </si>
  <si>
    <t>楊光國中(小)</t>
    <phoneticPr fontId="6" type="noConversion"/>
  </si>
  <si>
    <t>仁美國中</t>
    <phoneticPr fontId="6" type="noConversion"/>
  </si>
  <si>
    <t>富岡國中</t>
    <phoneticPr fontId="6" type="noConversion"/>
  </si>
  <si>
    <t>楊梅國中秀才分校</t>
    <phoneticPr fontId="6" type="noConversion"/>
  </si>
  <si>
    <t>瑞原國中</t>
    <phoneticPr fontId="6" type="noConversion"/>
  </si>
  <si>
    <t>北湖國小</t>
    <phoneticPr fontId="6" type="noConversion"/>
  </si>
  <si>
    <t>啟文國小</t>
    <phoneticPr fontId="6" type="noConversion"/>
  </si>
  <si>
    <t>(新屋高中分享)</t>
    <phoneticPr fontId="6" type="noConversion"/>
  </si>
  <si>
    <t>埔頂國小</t>
    <phoneticPr fontId="6" type="noConversion"/>
  </si>
  <si>
    <t>大坡國小</t>
    <phoneticPr fontId="6" type="noConversion"/>
  </si>
  <si>
    <t>永安國小</t>
    <phoneticPr fontId="6" type="noConversion"/>
  </si>
  <si>
    <t>社子國小</t>
    <phoneticPr fontId="6" type="noConversion"/>
  </si>
  <si>
    <t>笨港國小</t>
    <phoneticPr fontId="6" type="noConversion"/>
  </si>
  <si>
    <t>蚵間國小</t>
    <phoneticPr fontId="6" type="noConversion"/>
  </si>
  <si>
    <t>頭洲國小</t>
    <phoneticPr fontId="6" type="noConversion"/>
  </si>
  <si>
    <t>大坡國中</t>
    <phoneticPr fontId="6" type="noConversion"/>
  </si>
  <si>
    <t>永安國中</t>
    <phoneticPr fontId="6" type="noConversion"/>
  </si>
  <si>
    <t>新屋高中</t>
    <phoneticPr fontId="6" type="noConversion"/>
  </si>
  <si>
    <t>復興區</t>
    <phoneticPr fontId="6" type="noConversion"/>
  </si>
  <si>
    <t>三光國小</t>
    <phoneticPr fontId="6" type="noConversion"/>
  </si>
  <si>
    <t>三民國小</t>
    <phoneticPr fontId="6" type="noConversion"/>
  </si>
  <si>
    <t>介壽國小</t>
    <phoneticPr fontId="6" type="noConversion"/>
  </si>
  <si>
    <t>光華國小</t>
    <phoneticPr fontId="6" type="noConversion"/>
  </si>
  <si>
    <t>奎輝國小</t>
    <phoneticPr fontId="6" type="noConversion"/>
  </si>
  <si>
    <t>巴崚國小</t>
    <phoneticPr fontId="6" type="noConversion"/>
  </si>
  <si>
    <t>羅浮國小</t>
    <phoneticPr fontId="6" type="noConversion"/>
  </si>
  <si>
    <t>(羅浮高中分享)</t>
    <phoneticPr fontId="6" type="noConversion"/>
  </si>
  <si>
    <t>義聖國小</t>
    <phoneticPr fontId="6" type="noConversion"/>
  </si>
  <si>
    <t>長興國小</t>
    <phoneticPr fontId="6" type="noConversion"/>
  </si>
  <si>
    <t>霞雲國小</t>
    <phoneticPr fontId="6" type="noConversion"/>
  </si>
  <si>
    <t>高義國小</t>
    <phoneticPr fontId="6" type="noConversion"/>
  </si>
  <si>
    <t>羅浮高中</t>
    <phoneticPr fontId="6" type="noConversion"/>
  </si>
  <si>
    <t>觀音區</t>
    <phoneticPr fontId="6" type="noConversion"/>
  </si>
  <si>
    <t>育仁國小</t>
    <phoneticPr fontId="6" type="noConversion"/>
  </si>
  <si>
    <t>(新坡國小分享)</t>
    <phoneticPr fontId="6" type="noConversion"/>
  </si>
  <si>
    <t xml:space="preserve">大潭國小 </t>
    <phoneticPr fontId="6" type="noConversion"/>
  </si>
  <si>
    <t xml:space="preserve">樹林國小 </t>
    <phoneticPr fontId="6" type="noConversion"/>
  </si>
  <si>
    <t>(草漯國小分享)</t>
    <phoneticPr fontId="6" type="noConversion"/>
  </si>
  <si>
    <t>保生國小</t>
    <phoneticPr fontId="6" type="noConversion"/>
  </si>
  <si>
    <t>草漯國小</t>
    <phoneticPr fontId="6" type="noConversion"/>
  </si>
  <si>
    <t>（委外）</t>
  </si>
  <si>
    <t>富林國小</t>
    <phoneticPr fontId="6" type="noConversion"/>
  </si>
  <si>
    <t>觀音國小</t>
    <phoneticPr fontId="6" type="noConversion"/>
  </si>
  <si>
    <t>草漯國中</t>
    <phoneticPr fontId="6" type="noConversion"/>
  </si>
  <si>
    <t>龍源國小</t>
    <phoneticPr fontId="6" type="noConversion"/>
  </si>
  <si>
    <t>(石門國小分享)</t>
    <phoneticPr fontId="6" type="noConversion"/>
  </si>
  <si>
    <t>三和國小</t>
    <phoneticPr fontId="6" type="noConversion"/>
  </si>
  <si>
    <t>龍潭國小</t>
    <phoneticPr fontId="6" type="noConversion"/>
  </si>
  <si>
    <t>高原國小</t>
    <phoneticPr fontId="6" type="noConversion"/>
  </si>
  <si>
    <t>德龍國小</t>
    <phoneticPr fontId="6" type="noConversion"/>
  </si>
  <si>
    <t>（龍潭國小享）</t>
  </si>
  <si>
    <t>石門國中</t>
    <phoneticPr fontId="6" type="noConversion"/>
  </si>
  <si>
    <t>石門國小</t>
    <phoneticPr fontId="6" type="noConversion"/>
  </si>
  <si>
    <t>三坑國小</t>
    <phoneticPr fontId="6" type="noConversion"/>
  </si>
  <si>
    <t>(石門國小分享)</t>
  </si>
  <si>
    <t xml:space="preserve">潛龍國小 </t>
    <phoneticPr fontId="6" type="noConversion"/>
  </si>
  <si>
    <t>(龍星國小分享)</t>
    <phoneticPr fontId="6" type="noConversion"/>
  </si>
  <si>
    <t>大溪國小</t>
    <phoneticPr fontId="6" type="noConversion"/>
  </si>
  <si>
    <t>美華國小</t>
    <phoneticPr fontId="6" type="noConversion"/>
  </si>
  <si>
    <t>內柵國小</t>
    <phoneticPr fontId="6" type="noConversion"/>
  </si>
  <si>
    <t>福安國小</t>
    <phoneticPr fontId="6" type="noConversion"/>
  </si>
  <si>
    <t>永福國小</t>
    <phoneticPr fontId="6" type="noConversion"/>
  </si>
  <si>
    <t>田心國小</t>
    <phoneticPr fontId="6" type="noConversion"/>
  </si>
  <si>
    <t>員樹林國小</t>
    <phoneticPr fontId="6" type="noConversion"/>
  </si>
  <si>
    <t>瑞祥國小</t>
    <phoneticPr fontId="6" type="noConversion"/>
  </si>
  <si>
    <t>(龍潭武漢國小分享)</t>
    <phoneticPr fontId="6" type="noConversion"/>
  </si>
  <si>
    <t>僑愛國小</t>
    <phoneticPr fontId="6" type="noConversion"/>
  </si>
  <si>
    <t>中興國小</t>
    <phoneticPr fontId="6" type="noConversion"/>
  </si>
  <si>
    <t>仁和國小</t>
    <phoneticPr fontId="6" type="noConversion"/>
  </si>
  <si>
    <t>南興國小</t>
    <phoneticPr fontId="6" type="noConversion"/>
  </si>
  <si>
    <t>仁善國小</t>
    <phoneticPr fontId="6" type="noConversion"/>
  </si>
  <si>
    <t>百吉國小</t>
    <phoneticPr fontId="6" type="noConversion"/>
  </si>
  <si>
    <t>永得</t>
    <phoneticPr fontId="5" type="noConversion"/>
  </si>
  <si>
    <t>軒泰</t>
    <phoneticPr fontId="5" type="noConversion"/>
  </si>
  <si>
    <t>至芃</t>
    <phoneticPr fontId="5" type="noConversion"/>
  </si>
  <si>
    <t>久翔</t>
    <phoneticPr fontId="5" type="noConversion"/>
  </si>
  <si>
    <t>久翔</t>
    <phoneticPr fontId="6" type="noConversion"/>
  </si>
  <si>
    <t>田欣</t>
    <phoneticPr fontId="6" type="noConversion"/>
  </si>
  <si>
    <t>全盛</t>
    <phoneticPr fontId="6" type="noConversion"/>
  </si>
  <si>
    <t>松晟</t>
    <phoneticPr fontId="6" type="noConversion"/>
  </si>
  <si>
    <t>津味</t>
    <phoneticPr fontId="6" type="noConversion"/>
  </si>
  <si>
    <t>皇佳</t>
    <phoneticPr fontId="5" type="noConversion"/>
  </si>
  <si>
    <t>國琳</t>
    <phoneticPr fontId="5" type="noConversion"/>
  </si>
  <si>
    <t>菓林國小</t>
    <phoneticPr fontId="6" type="noConversion"/>
  </si>
  <si>
    <t>逸馨園</t>
    <phoneticPr fontId="5" type="noConversion"/>
  </si>
  <si>
    <t>萬興達</t>
    <phoneticPr fontId="5" type="noConversion"/>
  </si>
  <si>
    <t>裕民田</t>
    <phoneticPr fontId="5" type="noConversion"/>
  </si>
  <si>
    <t>鼎欣</t>
    <phoneticPr fontId="5" type="noConversion"/>
  </si>
  <si>
    <t>榮興</t>
    <phoneticPr fontId="5" type="noConversion"/>
  </si>
  <si>
    <t>廣豐</t>
    <phoneticPr fontId="5" type="noConversion"/>
  </si>
  <si>
    <t>鮮口味</t>
    <phoneticPr fontId="5" type="noConversion"/>
  </si>
  <si>
    <t>雙翼食品</t>
    <phoneticPr fontId="5" type="noConversion"/>
  </si>
  <si>
    <t>沅益</t>
    <phoneticPr fontId="5" type="noConversion"/>
  </si>
  <si>
    <t>沒煮</t>
    <phoneticPr fontId="6" type="noConversion"/>
  </si>
  <si>
    <t>中原</t>
    <phoneticPr fontId="6" type="noConversion"/>
  </si>
  <si>
    <t>配送公斤數</t>
    <phoneticPr fontId="6" type="noConversion"/>
  </si>
  <si>
    <t>食用公斤數</t>
    <phoneticPr fontId="6" type="noConversion"/>
  </si>
  <si>
    <t>公斤數</t>
    <phoneticPr fontId="6" type="noConversion"/>
  </si>
  <si>
    <t>12月26日食用</t>
    <phoneticPr fontId="6" type="noConversion"/>
  </si>
  <si>
    <t>永得(03-4951288#17羅經理) (桃園市中壢區正光三街77號)</t>
    <phoneticPr fontId="6" type="noConversion"/>
  </si>
  <si>
    <t>編號</t>
    <phoneticPr fontId="6" type="noConversion"/>
  </si>
  <si>
    <t>總計人數</t>
    <phoneticPr fontId="6" type="noConversion"/>
  </si>
  <si>
    <t>(義興分享)</t>
    <phoneticPr fontId="6" type="noConversion"/>
  </si>
  <si>
    <t>軒泰食品有限公司(03-4200919) (桃園市平鎮區民族路雙連三段37-2號)</t>
    <phoneticPr fontId="6" type="noConversion"/>
  </si>
  <si>
    <t>至芃企業有限公司 (03-4925968) (桃園市中壢區中正路708號)</t>
    <phoneticPr fontId="6" type="noConversion"/>
  </si>
  <si>
    <t>久翔食品股份有限公司(02-86753071) (新北市樹林區武林街16-1號)</t>
    <phoneticPr fontId="6" type="noConversion"/>
  </si>
  <si>
    <t>皇佳食品廠(03-3170505) (桃園巿桃園區健行路39號1樓)</t>
    <phoneticPr fontId="6" type="noConversion"/>
  </si>
  <si>
    <t>茂裕商行 (3877070、3882888) (園市大溪區福安里28鄰三層老街102號)</t>
    <phoneticPr fontId="6" type="noConversion"/>
  </si>
  <si>
    <t>茂裕</t>
    <phoneticPr fontId="6" type="noConversion"/>
  </si>
  <si>
    <t>國琳團膳有限公司 (03-3830528) (桃園市大園區菓林里菓林路215號)</t>
    <phoneticPr fontId="6" type="noConversion"/>
  </si>
  <si>
    <t>鼎欣企業社 (03-4503818) (桃園市平鎮區平東路一段178巷38弄15號)</t>
    <phoneticPr fontId="6" type="noConversion"/>
  </si>
  <si>
    <t>沅益食品有限公司(03-3753939) (桃園市八德區和成路47號)</t>
    <phoneticPr fontId="6" type="noConversion"/>
  </si>
  <si>
    <t>中原食品工業開發股份有限公司 ( 02-26723868) (新北市三峽區正義街18號)</t>
    <phoneticPr fontId="6" type="noConversion"/>
  </si>
  <si>
    <t>12月19食用</t>
    <phoneticPr fontId="6" type="noConversion"/>
  </si>
  <si>
    <t>12月20食用</t>
    <phoneticPr fontId="6" type="noConversion"/>
  </si>
  <si>
    <t>12月24日食用</t>
    <phoneticPr fontId="6" type="noConversion"/>
  </si>
  <si>
    <t>12月27日食用</t>
    <phoneticPr fontId="6" type="noConversion"/>
  </si>
  <si>
    <t>(平興分享)</t>
    <phoneticPr fontId="5" type="noConversion"/>
  </si>
  <si>
    <t>總計</t>
    <phoneticPr fontId="5" type="noConversion"/>
  </si>
  <si>
    <t>合計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</si>
</sst>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  <scheme val="minor"/>
    </font>
    <font>
      <b/>
      <sz val="2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9"/>
      <name val="Arial"/>
      <family val="3"/>
      <charset val="136"/>
      <scheme val="minor"/>
    </font>
    <font>
      <sz val="9"/>
      <name val="Arial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2"/>
      <color rgb="FF4A4A4A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theme="3"/>
      <name val="標楷體"/>
      <family val="4"/>
      <charset val="136"/>
    </font>
    <font>
      <sz val="10"/>
      <color theme="3"/>
      <name val="Arial"/>
      <family val="2"/>
      <scheme val="minor"/>
    </font>
    <font>
      <sz val="10"/>
      <name val="Arial"/>
      <family val="2"/>
    </font>
    <font>
      <sz val="10"/>
      <color rgb="FF000000"/>
      <name val="標楷體"/>
      <family val="4"/>
      <charset val="136"/>
    </font>
    <font>
      <sz val="12"/>
      <color theme="3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8"/>
      <color rgb="FF000000"/>
      <name val="標楷體"/>
      <family val="4"/>
      <charset val="136"/>
    </font>
    <font>
      <b/>
      <sz val="18"/>
      <color theme="3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E3C"/>
        <bgColor rgb="FFFFFFFF"/>
      </patternFill>
    </fill>
    <fill>
      <patternFill patternType="solid">
        <fgColor rgb="FFFFCE3C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227AC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3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11" fillId="18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3" fillId="20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2" fillId="10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/>
    </xf>
    <xf numFmtId="0" fontId="19" fillId="7" borderId="5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5" xfId="0" applyBorder="1"/>
    <xf numFmtId="0" fontId="11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11" borderId="10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 vertical="center"/>
    </xf>
    <xf numFmtId="0" fontId="0" fillId="18" borderId="5" xfId="0" applyFill="1" applyBorder="1" applyAlignment="1">
      <alignment horizontal="center"/>
    </xf>
    <xf numFmtId="0" fontId="11" fillId="19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1" fillId="13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</cellXfs>
  <cellStyles count="2">
    <cellStyle name="一般" xfId="0" builtinId="0"/>
    <cellStyle name="說明文字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opLeftCell="C1" zoomScale="70" zoomScaleNormal="70" workbookViewId="0">
      <pane xSplit="4" ySplit="3" topLeftCell="G70" activePane="bottomRight" state="frozen"/>
      <selection activeCell="C1" sqref="C1"/>
      <selection pane="topRight" activeCell="G1" sqref="G1"/>
      <selection pane="bottomLeft" activeCell="C4" sqref="C4"/>
      <selection pane="bottomRight" activeCell="Q106" sqref="Q106"/>
    </sheetView>
  </sheetViews>
  <sheetFormatPr defaultRowHeight="12.75"/>
  <cols>
    <col min="3" max="3" width="25.7109375" customWidth="1"/>
    <col min="4" max="4" width="16" customWidth="1"/>
    <col min="5" max="5" width="20.42578125" customWidth="1"/>
    <col min="6" max="6" width="16.140625" customWidth="1"/>
    <col min="14" max="14" width="9.140625" style="63"/>
  </cols>
  <sheetData>
    <row r="1" spans="1:23" ht="30">
      <c r="A1" s="80" t="s">
        <v>17</v>
      </c>
      <c r="B1" s="80"/>
      <c r="C1" s="80"/>
      <c r="D1" s="80"/>
      <c r="E1" s="74"/>
      <c r="F1" s="74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22"/>
    </row>
    <row r="2" spans="1:23" ht="30">
      <c r="A2" s="5"/>
      <c r="B2" s="5"/>
      <c r="C2" s="5"/>
      <c r="D2" s="5"/>
      <c r="E2" s="6"/>
      <c r="F2" s="6"/>
      <c r="G2" s="75" t="s">
        <v>340</v>
      </c>
      <c r="H2" s="76"/>
      <c r="I2" s="76"/>
      <c r="J2" s="76"/>
      <c r="K2" s="76"/>
      <c r="L2" s="76"/>
      <c r="M2" s="76"/>
      <c r="N2" s="77"/>
      <c r="O2" s="82" t="s">
        <v>341</v>
      </c>
      <c r="P2" s="83"/>
      <c r="Q2" s="83"/>
      <c r="R2" s="83"/>
      <c r="S2" s="83"/>
      <c r="T2" s="83"/>
      <c r="U2" s="83"/>
      <c r="V2" s="84"/>
      <c r="W2" s="22"/>
    </row>
    <row r="3" spans="1:23" ht="16.5">
      <c r="A3" s="78" t="s">
        <v>18</v>
      </c>
      <c r="B3" s="7"/>
      <c r="C3" s="7" t="s">
        <v>19</v>
      </c>
      <c r="D3" s="7" t="s">
        <v>20</v>
      </c>
      <c r="E3" s="7" t="s">
        <v>21</v>
      </c>
      <c r="F3" s="7" t="s">
        <v>22</v>
      </c>
      <c r="G3" s="67" t="s">
        <v>303</v>
      </c>
      <c r="H3" s="67" t="s">
        <v>304</v>
      </c>
      <c r="I3" s="21" t="s">
        <v>305</v>
      </c>
      <c r="J3" s="21" t="s">
        <v>82</v>
      </c>
      <c r="K3" s="67" t="s">
        <v>306</v>
      </c>
      <c r="L3" s="21" t="s">
        <v>307</v>
      </c>
      <c r="M3" s="20" t="s">
        <v>308</v>
      </c>
      <c r="N3" s="21" t="s">
        <v>316</v>
      </c>
      <c r="O3" s="11" t="s">
        <v>309</v>
      </c>
      <c r="P3" s="11" t="s">
        <v>311</v>
      </c>
      <c r="Q3" s="11" t="s">
        <v>312</v>
      </c>
      <c r="R3" s="11" t="s">
        <v>313</v>
      </c>
      <c r="S3" s="11" t="s">
        <v>315</v>
      </c>
      <c r="T3" s="11" t="s">
        <v>317</v>
      </c>
      <c r="U3" s="11" t="s">
        <v>318</v>
      </c>
      <c r="V3" s="11" t="s">
        <v>319</v>
      </c>
      <c r="W3" s="22"/>
    </row>
    <row r="4" spans="1:23" ht="16.5">
      <c r="A4" s="79"/>
      <c r="B4" s="6">
        <v>1</v>
      </c>
      <c r="C4" s="8" t="s">
        <v>25</v>
      </c>
      <c r="D4" s="8"/>
      <c r="E4" s="7" t="s">
        <v>26</v>
      </c>
      <c r="F4" s="7"/>
      <c r="G4" s="21">
        <v>378</v>
      </c>
      <c r="H4" s="26"/>
      <c r="I4" s="26"/>
      <c r="J4" s="26"/>
      <c r="K4" s="26"/>
      <c r="L4" s="26"/>
      <c r="M4" s="25"/>
      <c r="N4" s="26"/>
      <c r="O4" s="49"/>
      <c r="P4" s="49"/>
      <c r="Q4" s="49"/>
      <c r="R4" s="11">
        <v>458</v>
      </c>
      <c r="S4" s="49"/>
      <c r="T4" s="49"/>
      <c r="U4" s="49"/>
      <c r="V4" s="49"/>
      <c r="W4" s="22"/>
    </row>
    <row r="5" spans="1:23" ht="16.5">
      <c r="A5" s="79"/>
      <c r="B5" s="6">
        <v>2</v>
      </c>
      <c r="C5" s="8" t="s">
        <v>28</v>
      </c>
      <c r="D5" s="8"/>
      <c r="E5" s="7" t="s">
        <v>26</v>
      </c>
      <c r="F5" s="7"/>
      <c r="G5" s="26"/>
      <c r="H5" s="67">
        <v>308</v>
      </c>
      <c r="I5" s="26"/>
      <c r="J5" s="26"/>
      <c r="K5" s="26"/>
      <c r="L5" s="26"/>
      <c r="M5" s="20">
        <v>363</v>
      </c>
      <c r="N5" s="26"/>
      <c r="O5" s="49"/>
      <c r="P5" s="49"/>
      <c r="Q5" s="49"/>
      <c r="R5" s="49"/>
      <c r="S5" s="49"/>
      <c r="T5" s="49"/>
      <c r="U5" s="49"/>
      <c r="V5" s="49"/>
      <c r="W5" s="22"/>
    </row>
    <row r="6" spans="1:23" ht="16.5">
      <c r="A6" s="79"/>
      <c r="B6" s="6">
        <v>3</v>
      </c>
      <c r="C6" s="8" t="s">
        <v>30</v>
      </c>
      <c r="D6" s="8"/>
      <c r="E6" s="7" t="s">
        <v>26</v>
      </c>
      <c r="F6" s="7"/>
      <c r="G6" s="26"/>
      <c r="H6" s="26"/>
      <c r="I6" s="21">
        <v>632</v>
      </c>
      <c r="J6" s="26"/>
      <c r="K6" s="26"/>
      <c r="L6" s="26"/>
      <c r="M6" s="20">
        <v>679</v>
      </c>
      <c r="N6" s="26"/>
      <c r="O6" s="49"/>
      <c r="P6" s="49"/>
      <c r="Q6" s="49"/>
      <c r="R6" s="49"/>
      <c r="S6" s="49"/>
      <c r="T6" s="49"/>
      <c r="U6" s="49"/>
      <c r="V6" s="49"/>
      <c r="W6" s="22"/>
    </row>
    <row r="7" spans="1:23" ht="16.5">
      <c r="A7" s="79"/>
      <c r="B7" s="6">
        <v>4</v>
      </c>
      <c r="C7" s="8" t="s">
        <v>32</v>
      </c>
      <c r="D7" s="8"/>
      <c r="E7" s="7" t="s">
        <v>26</v>
      </c>
      <c r="F7" s="7"/>
      <c r="G7" s="26"/>
      <c r="H7" s="26"/>
      <c r="I7" s="21">
        <v>614</v>
      </c>
      <c r="J7" s="26"/>
      <c r="K7" s="26"/>
      <c r="L7" s="26"/>
      <c r="M7" s="20">
        <v>497</v>
      </c>
      <c r="N7" s="26"/>
      <c r="O7" s="11">
        <v>500</v>
      </c>
      <c r="P7" s="49"/>
      <c r="Q7" s="49"/>
      <c r="R7" s="49"/>
      <c r="S7" s="49"/>
      <c r="T7" s="49"/>
      <c r="U7" s="49"/>
      <c r="V7" s="49"/>
      <c r="W7" s="22"/>
    </row>
    <row r="8" spans="1:23" ht="16.5">
      <c r="A8" s="79"/>
      <c r="B8" s="6">
        <v>5</v>
      </c>
      <c r="C8" s="8" t="s">
        <v>36</v>
      </c>
      <c r="D8" s="8"/>
      <c r="E8" s="7" t="s">
        <v>26</v>
      </c>
      <c r="F8" s="7"/>
      <c r="G8" s="26"/>
      <c r="H8" s="26"/>
      <c r="I8" s="26"/>
      <c r="J8" s="26"/>
      <c r="K8" s="26"/>
      <c r="L8" s="26"/>
      <c r="M8" s="20">
        <v>896</v>
      </c>
      <c r="N8" s="26"/>
      <c r="O8" s="49"/>
      <c r="P8" s="49"/>
      <c r="Q8" s="49"/>
      <c r="R8" s="49"/>
      <c r="S8" s="49"/>
      <c r="T8" s="49"/>
      <c r="U8" s="49"/>
      <c r="V8" s="11">
        <v>863</v>
      </c>
      <c r="W8" s="22"/>
    </row>
    <row r="9" spans="1:23" ht="16.5">
      <c r="A9" s="79"/>
      <c r="B9" s="6">
        <v>6</v>
      </c>
      <c r="C9" s="8" t="s">
        <v>38</v>
      </c>
      <c r="D9" s="8"/>
      <c r="E9" s="7" t="s">
        <v>26</v>
      </c>
      <c r="F9" s="7"/>
      <c r="G9" s="26"/>
      <c r="H9" s="26"/>
      <c r="I9" s="26"/>
      <c r="J9" s="26"/>
      <c r="K9" s="26"/>
      <c r="L9" s="26"/>
      <c r="M9" s="25"/>
      <c r="N9" s="26"/>
      <c r="O9" s="49"/>
      <c r="P9" s="49"/>
      <c r="Q9" s="49"/>
      <c r="R9" s="11">
        <v>1155</v>
      </c>
      <c r="S9" s="49"/>
      <c r="T9" s="49"/>
      <c r="U9" s="49"/>
      <c r="V9" s="11">
        <v>1082</v>
      </c>
      <c r="W9" s="22"/>
    </row>
    <row r="10" spans="1:23" ht="16.5">
      <c r="A10" s="79"/>
      <c r="B10" s="6">
        <v>7</v>
      </c>
      <c r="C10" s="8" t="s">
        <v>40</v>
      </c>
      <c r="D10" s="8"/>
      <c r="E10" s="7" t="s">
        <v>26</v>
      </c>
      <c r="F10" s="7"/>
      <c r="G10" s="26"/>
      <c r="H10" s="67">
        <v>1030</v>
      </c>
      <c r="I10" s="26"/>
      <c r="J10" s="26"/>
      <c r="K10" s="26"/>
      <c r="L10" s="26"/>
      <c r="M10" s="25"/>
      <c r="N10" s="26"/>
      <c r="O10" s="49"/>
      <c r="P10" s="49"/>
      <c r="Q10" s="49"/>
      <c r="R10" s="49"/>
      <c r="S10" s="49"/>
      <c r="T10" s="49"/>
      <c r="U10" s="49"/>
      <c r="V10" s="49"/>
      <c r="W10" s="22"/>
    </row>
    <row r="11" spans="1:23" ht="16.5">
      <c r="A11" s="79"/>
      <c r="B11" s="6">
        <v>8</v>
      </c>
      <c r="C11" s="8" t="s">
        <v>42</v>
      </c>
      <c r="D11" s="8"/>
      <c r="E11" s="7" t="s">
        <v>26</v>
      </c>
      <c r="F11" s="7"/>
      <c r="G11" s="26"/>
      <c r="H11" s="26"/>
      <c r="I11" s="21">
        <v>475</v>
      </c>
      <c r="J11" s="26"/>
      <c r="K11" s="26"/>
      <c r="L11" s="26"/>
      <c r="M11" s="25"/>
      <c r="N11" s="26"/>
      <c r="O11" s="49"/>
      <c r="P11" s="49"/>
      <c r="Q11" s="49"/>
      <c r="R11" s="11">
        <v>554</v>
      </c>
      <c r="S11" s="49"/>
      <c r="T11" s="49"/>
      <c r="U11" s="49"/>
      <c r="V11" s="49"/>
      <c r="W11" s="22"/>
    </row>
    <row r="12" spans="1:23" ht="16.5">
      <c r="A12" s="79"/>
      <c r="B12" s="6">
        <v>9</v>
      </c>
      <c r="C12" s="8" t="s">
        <v>45</v>
      </c>
      <c r="D12" s="8"/>
      <c r="E12" s="7" t="s">
        <v>26</v>
      </c>
      <c r="F12" s="7"/>
      <c r="G12" s="26"/>
      <c r="H12" s="26"/>
      <c r="I12" s="26"/>
      <c r="J12" s="21">
        <v>730</v>
      </c>
      <c r="K12" s="26"/>
      <c r="L12" s="26"/>
      <c r="M12" s="20">
        <v>735</v>
      </c>
      <c r="N12" s="26"/>
      <c r="O12" s="49"/>
      <c r="P12" s="49"/>
      <c r="Q12" s="49"/>
      <c r="R12" s="49"/>
      <c r="S12" s="49"/>
      <c r="T12" s="49"/>
      <c r="U12" s="49"/>
      <c r="V12" s="49"/>
      <c r="W12" s="22"/>
    </row>
    <row r="13" spans="1:23" ht="16.5">
      <c r="A13" s="79"/>
      <c r="B13" s="6">
        <v>10</v>
      </c>
      <c r="C13" s="8" t="s">
        <v>47</v>
      </c>
      <c r="D13" s="8"/>
      <c r="E13" s="7" t="s">
        <v>26</v>
      </c>
      <c r="F13" s="7"/>
      <c r="G13" s="26"/>
      <c r="H13" s="26"/>
      <c r="I13" s="26"/>
      <c r="J13" s="26"/>
      <c r="K13" s="26"/>
      <c r="L13" s="26"/>
      <c r="M13" s="20">
        <v>821</v>
      </c>
      <c r="N13" s="26"/>
      <c r="O13" s="49"/>
      <c r="P13" s="49"/>
      <c r="Q13" s="49"/>
      <c r="R13" s="49"/>
      <c r="S13" s="49"/>
      <c r="T13" s="49"/>
      <c r="U13" s="49"/>
      <c r="V13" s="49"/>
      <c r="W13" s="22"/>
    </row>
    <row r="14" spans="1:23" ht="16.5">
      <c r="A14" s="79"/>
      <c r="B14" s="6">
        <v>11</v>
      </c>
      <c r="C14" s="8" t="s">
        <v>48</v>
      </c>
      <c r="D14" s="8"/>
      <c r="E14" s="7" t="s">
        <v>26</v>
      </c>
      <c r="F14" s="7"/>
      <c r="G14" s="26"/>
      <c r="H14" s="26"/>
      <c r="I14" s="26"/>
      <c r="J14" s="26"/>
      <c r="K14" s="26"/>
      <c r="L14" s="26"/>
      <c r="M14" s="20">
        <v>280</v>
      </c>
      <c r="N14" s="26"/>
      <c r="O14" s="49"/>
      <c r="P14" s="11">
        <v>380</v>
      </c>
      <c r="Q14" s="49"/>
      <c r="R14" s="49"/>
      <c r="S14" s="49"/>
      <c r="T14" s="49"/>
      <c r="U14" s="49"/>
      <c r="V14" s="49"/>
      <c r="W14" s="22"/>
    </row>
    <row r="15" spans="1:23" ht="16.5">
      <c r="A15" s="79"/>
      <c r="B15" s="6">
        <v>12</v>
      </c>
      <c r="C15" s="8" t="s">
        <v>50</v>
      </c>
      <c r="D15" s="8"/>
      <c r="E15" s="7" t="s">
        <v>26</v>
      </c>
      <c r="F15" s="7"/>
      <c r="G15" s="26"/>
      <c r="H15" s="26"/>
      <c r="I15" s="26"/>
      <c r="J15" s="26"/>
      <c r="K15" s="26"/>
      <c r="L15" s="26"/>
      <c r="M15" s="20">
        <v>397</v>
      </c>
      <c r="N15" s="26"/>
      <c r="O15" s="49"/>
      <c r="P15" s="11">
        <v>442</v>
      </c>
      <c r="Q15" s="49"/>
      <c r="R15" s="49"/>
      <c r="S15" s="49"/>
      <c r="T15" s="49"/>
      <c r="U15" s="49"/>
      <c r="V15" s="49"/>
      <c r="W15" s="22"/>
    </row>
    <row r="16" spans="1:23" ht="16.5">
      <c r="A16" s="79"/>
      <c r="B16" s="6">
        <v>13</v>
      </c>
      <c r="C16" s="8" t="s">
        <v>52</v>
      </c>
      <c r="D16" s="8"/>
      <c r="E16" s="7" t="s">
        <v>26</v>
      </c>
      <c r="F16" s="7"/>
      <c r="G16" s="26"/>
      <c r="H16" s="26"/>
      <c r="I16" s="26"/>
      <c r="J16" s="21">
        <v>710</v>
      </c>
      <c r="K16" s="26"/>
      <c r="L16" s="26"/>
      <c r="M16" s="20">
        <v>775</v>
      </c>
      <c r="N16" s="26"/>
      <c r="O16" s="49"/>
      <c r="P16" s="49"/>
      <c r="Q16" s="49"/>
      <c r="R16" s="49"/>
      <c r="S16" s="49"/>
      <c r="T16" s="49"/>
      <c r="U16" s="49"/>
      <c r="V16" s="49"/>
      <c r="W16" s="22"/>
    </row>
    <row r="17" spans="1:23" ht="16.5">
      <c r="A17" s="79"/>
      <c r="B17" s="6">
        <v>14</v>
      </c>
      <c r="C17" s="8" t="s">
        <v>54</v>
      </c>
      <c r="D17" s="8"/>
      <c r="E17" s="7" t="s">
        <v>26</v>
      </c>
      <c r="F17" s="7"/>
      <c r="G17" s="26"/>
      <c r="H17" s="26"/>
      <c r="I17" s="21">
        <v>429</v>
      </c>
      <c r="J17" s="26"/>
      <c r="K17" s="26"/>
      <c r="L17" s="26"/>
      <c r="M17" s="20">
        <v>305</v>
      </c>
      <c r="N17" s="26"/>
      <c r="O17" s="11">
        <v>400</v>
      </c>
      <c r="P17" s="49"/>
      <c r="Q17" s="49"/>
      <c r="R17" s="49"/>
      <c r="S17" s="49"/>
      <c r="T17" s="49"/>
      <c r="U17" s="49"/>
      <c r="V17" s="11">
        <v>518</v>
      </c>
      <c r="W17" s="22"/>
    </row>
    <row r="18" spans="1:23" ht="16.5">
      <c r="A18" s="79"/>
      <c r="B18" s="6">
        <v>15</v>
      </c>
      <c r="C18" s="8" t="s">
        <v>56</v>
      </c>
      <c r="D18" s="8"/>
      <c r="E18" s="7" t="s">
        <v>26</v>
      </c>
      <c r="F18" s="7"/>
      <c r="G18" s="26"/>
      <c r="H18" s="26"/>
      <c r="I18" s="26"/>
      <c r="J18" s="26"/>
      <c r="K18" s="26"/>
      <c r="L18" s="26"/>
      <c r="M18" s="25"/>
      <c r="N18" s="26"/>
      <c r="O18" s="49"/>
      <c r="P18" s="11">
        <v>148</v>
      </c>
      <c r="Q18" s="11">
        <v>492</v>
      </c>
      <c r="R18" s="11">
        <v>671</v>
      </c>
      <c r="S18" s="49"/>
      <c r="T18" s="49"/>
      <c r="U18" s="49"/>
      <c r="V18" s="49"/>
      <c r="W18" s="22"/>
    </row>
    <row r="19" spans="1:23" ht="16.5">
      <c r="A19" s="79"/>
      <c r="B19" s="6">
        <v>16</v>
      </c>
      <c r="C19" s="8" t="s">
        <v>58</v>
      </c>
      <c r="D19" s="8"/>
      <c r="E19" s="7" t="s">
        <v>26</v>
      </c>
      <c r="F19" s="7"/>
      <c r="G19" s="21">
        <v>524</v>
      </c>
      <c r="H19" s="26"/>
      <c r="I19" s="26"/>
      <c r="J19" s="26"/>
      <c r="K19" s="26"/>
      <c r="L19" s="26"/>
      <c r="M19" s="25"/>
      <c r="N19" s="26"/>
      <c r="O19" s="49"/>
      <c r="P19" s="11">
        <v>503</v>
      </c>
      <c r="Q19" s="49"/>
      <c r="R19" s="11">
        <v>578</v>
      </c>
      <c r="S19" s="49"/>
      <c r="T19" s="49"/>
      <c r="U19" s="49"/>
      <c r="V19" s="49"/>
      <c r="W19" s="22"/>
    </row>
    <row r="20" spans="1:23" ht="16.5">
      <c r="A20" s="79"/>
      <c r="B20" s="6">
        <v>17</v>
      </c>
      <c r="C20" s="8" t="s">
        <v>61</v>
      </c>
      <c r="D20" s="8"/>
      <c r="E20" s="7" t="s">
        <v>26</v>
      </c>
      <c r="F20" s="7"/>
      <c r="G20" s="26"/>
      <c r="H20" s="26"/>
      <c r="I20" s="26"/>
      <c r="J20" s="26"/>
      <c r="K20" s="26"/>
      <c r="L20" s="26"/>
      <c r="M20" s="20">
        <v>657</v>
      </c>
      <c r="N20" s="26"/>
      <c r="O20" s="11">
        <v>629</v>
      </c>
      <c r="P20" s="49"/>
      <c r="Q20" s="49"/>
      <c r="R20" s="49"/>
      <c r="S20" s="49"/>
      <c r="T20" s="49"/>
      <c r="U20" s="49"/>
      <c r="V20" s="49"/>
      <c r="W20" s="22"/>
    </row>
    <row r="21" spans="1:23" ht="16.5">
      <c r="A21" s="79"/>
      <c r="B21" s="6">
        <v>18</v>
      </c>
      <c r="C21" s="8" t="s">
        <v>63</v>
      </c>
      <c r="D21" s="8"/>
      <c r="E21" s="7" t="s">
        <v>26</v>
      </c>
      <c r="F21" s="7"/>
      <c r="G21" s="26"/>
      <c r="H21" s="26"/>
      <c r="I21" s="26"/>
      <c r="J21" s="21">
        <v>640</v>
      </c>
      <c r="K21" s="26"/>
      <c r="L21" s="26"/>
      <c r="M21" s="20">
        <v>473</v>
      </c>
      <c r="N21" s="26"/>
      <c r="O21" s="49"/>
      <c r="P21" s="49"/>
      <c r="Q21" s="49"/>
      <c r="R21" s="49"/>
      <c r="S21" s="49"/>
      <c r="T21" s="49"/>
      <c r="U21" s="49"/>
      <c r="V21" s="11">
        <v>654</v>
      </c>
      <c r="W21" s="22"/>
    </row>
    <row r="22" spans="1:23" ht="16.5">
      <c r="A22" s="79"/>
      <c r="B22" s="6">
        <v>19</v>
      </c>
      <c r="C22" s="8" t="s">
        <v>65</v>
      </c>
      <c r="D22" s="8"/>
      <c r="E22" s="7" t="s">
        <v>26</v>
      </c>
      <c r="F22" s="7"/>
      <c r="G22" s="26"/>
      <c r="H22" s="26"/>
      <c r="I22" s="21">
        <v>444</v>
      </c>
      <c r="J22" s="26"/>
      <c r="K22" s="26"/>
      <c r="L22" s="26"/>
      <c r="M22" s="20">
        <v>584</v>
      </c>
      <c r="N22" s="26"/>
      <c r="O22" s="49"/>
      <c r="P22" s="49"/>
      <c r="Q22" s="49"/>
      <c r="R22" s="49"/>
      <c r="S22" s="49"/>
      <c r="T22" s="49"/>
      <c r="U22" s="49"/>
      <c r="V22" s="11">
        <v>526</v>
      </c>
      <c r="W22" s="22"/>
    </row>
    <row r="23" spans="1:23" ht="16.5">
      <c r="A23" s="79"/>
      <c r="B23" s="6">
        <v>20</v>
      </c>
      <c r="C23" s="8" t="s">
        <v>67</v>
      </c>
      <c r="D23" s="8"/>
      <c r="E23" s="7" t="s">
        <v>68</v>
      </c>
      <c r="F23" s="7"/>
      <c r="G23" s="26"/>
      <c r="H23" s="26"/>
      <c r="I23" s="26"/>
      <c r="J23" s="26"/>
      <c r="K23" s="26"/>
      <c r="L23" s="21">
        <f>413+20+1+1</f>
        <v>435</v>
      </c>
      <c r="M23" s="25"/>
      <c r="N23" s="26"/>
      <c r="O23" s="49"/>
      <c r="P23" s="49"/>
      <c r="Q23" s="49"/>
      <c r="R23" s="11">
        <v>1409</v>
      </c>
      <c r="S23" s="49"/>
      <c r="T23" s="49"/>
      <c r="U23" s="49"/>
      <c r="V23" s="11">
        <v>279</v>
      </c>
      <c r="W23" s="22"/>
    </row>
    <row r="24" spans="1:23" ht="16.5">
      <c r="A24" s="79"/>
      <c r="B24" s="6">
        <v>21</v>
      </c>
      <c r="C24" s="8" t="s">
        <v>70</v>
      </c>
      <c r="D24" s="8"/>
      <c r="E24" s="7" t="s">
        <v>26</v>
      </c>
      <c r="F24" s="7"/>
      <c r="G24" s="26"/>
      <c r="H24" s="26"/>
      <c r="I24" s="21">
        <v>303</v>
      </c>
      <c r="J24" s="26"/>
      <c r="K24" s="26"/>
      <c r="L24" s="26"/>
      <c r="M24" s="20">
        <v>646</v>
      </c>
      <c r="N24" s="26"/>
      <c r="O24" s="49"/>
      <c r="P24" s="49"/>
      <c r="Q24" s="49"/>
      <c r="R24" s="11">
        <v>1000</v>
      </c>
      <c r="S24" s="49"/>
      <c r="T24" s="49"/>
      <c r="U24" s="49"/>
      <c r="V24" s="11">
        <v>369</v>
      </c>
      <c r="W24" s="22"/>
    </row>
    <row r="25" spans="1:23" ht="16.5">
      <c r="A25" s="79"/>
      <c r="B25" s="6">
        <v>22</v>
      </c>
      <c r="C25" s="8" t="s">
        <v>72</v>
      </c>
      <c r="D25" s="8"/>
      <c r="E25" s="7" t="s">
        <v>26</v>
      </c>
      <c r="F25" s="7"/>
      <c r="G25" s="26"/>
      <c r="H25" s="26"/>
      <c r="I25" s="26"/>
      <c r="J25" s="26"/>
      <c r="K25" s="26"/>
      <c r="L25" s="26"/>
      <c r="M25" s="20">
        <v>244</v>
      </c>
      <c r="N25" s="26"/>
      <c r="O25" s="49"/>
      <c r="P25" s="49"/>
      <c r="Q25" s="49"/>
      <c r="R25" s="49"/>
      <c r="S25" s="49"/>
      <c r="T25" s="49"/>
      <c r="U25" s="49"/>
      <c r="V25" s="11">
        <v>317</v>
      </c>
      <c r="W25" s="22"/>
    </row>
    <row r="26" spans="1:23" ht="16.5">
      <c r="A26" s="79"/>
      <c r="B26" s="6">
        <v>23</v>
      </c>
      <c r="C26" s="8" t="s">
        <v>74</v>
      </c>
      <c r="D26" s="8"/>
      <c r="E26" s="7" t="s">
        <v>26</v>
      </c>
      <c r="F26" s="7"/>
      <c r="G26" s="67">
        <v>0</v>
      </c>
      <c r="H26" s="26"/>
      <c r="I26" s="26"/>
      <c r="J26" s="26"/>
      <c r="K26" s="26"/>
      <c r="L26" s="26"/>
      <c r="M26" s="20">
        <v>415</v>
      </c>
      <c r="N26" s="26"/>
      <c r="O26" s="49"/>
      <c r="P26" s="49"/>
      <c r="Q26" s="49"/>
      <c r="R26" s="11">
        <v>405</v>
      </c>
      <c r="S26" s="49"/>
      <c r="T26" s="49"/>
      <c r="U26" s="49"/>
      <c r="V26" s="11">
        <v>450</v>
      </c>
      <c r="W26" s="22"/>
    </row>
    <row r="27" spans="1:23" ht="16.5">
      <c r="A27" s="79"/>
      <c r="B27" s="6">
        <v>24</v>
      </c>
      <c r="C27" s="8" t="s">
        <v>76</v>
      </c>
      <c r="D27" s="8"/>
      <c r="E27" s="7" t="s">
        <v>26</v>
      </c>
      <c r="F27" s="7"/>
      <c r="G27" s="26"/>
      <c r="H27" s="26"/>
      <c r="I27" s="26"/>
      <c r="J27" s="26"/>
      <c r="K27" s="26"/>
      <c r="L27" s="21">
        <f>426+29+10</f>
        <v>465</v>
      </c>
      <c r="M27" s="25"/>
      <c r="N27" s="26"/>
      <c r="O27" s="49"/>
      <c r="P27" s="11">
        <v>364</v>
      </c>
      <c r="Q27" s="49"/>
      <c r="R27" s="49"/>
      <c r="S27" s="49"/>
      <c r="T27" s="49"/>
      <c r="U27" s="49"/>
      <c r="V27" s="11">
        <v>435</v>
      </c>
      <c r="W27" s="22"/>
    </row>
    <row r="28" spans="1:23" ht="16.5">
      <c r="A28" s="79"/>
      <c r="B28" s="6">
        <v>25</v>
      </c>
      <c r="C28" s="8" t="s">
        <v>79</v>
      </c>
      <c r="D28" s="8"/>
      <c r="E28" s="7" t="s">
        <v>26</v>
      </c>
      <c r="F28" s="7"/>
      <c r="G28" s="26"/>
      <c r="H28" s="26"/>
      <c r="I28" s="26"/>
      <c r="J28" s="26"/>
      <c r="K28" s="26"/>
      <c r="L28" s="26"/>
      <c r="M28" s="25"/>
      <c r="N28" s="26"/>
      <c r="O28" s="11">
        <v>560</v>
      </c>
      <c r="P28" s="49"/>
      <c r="Q28" s="49"/>
      <c r="R28" s="11">
        <v>448</v>
      </c>
      <c r="S28" s="49"/>
      <c r="T28" s="49"/>
      <c r="U28" s="49"/>
      <c r="V28" s="11">
        <v>474</v>
      </c>
      <c r="W28" s="22"/>
    </row>
    <row r="29" spans="1:23" ht="16.5">
      <c r="A29" s="78" t="s">
        <v>49</v>
      </c>
      <c r="B29" s="7"/>
      <c r="C29" s="7" t="s">
        <v>19</v>
      </c>
      <c r="D29" s="7" t="s">
        <v>20</v>
      </c>
      <c r="E29" s="7" t="s">
        <v>21</v>
      </c>
      <c r="F29" s="7" t="s">
        <v>22</v>
      </c>
      <c r="G29" s="26"/>
      <c r="H29" s="26"/>
      <c r="I29" s="26"/>
      <c r="J29" s="26"/>
      <c r="K29" s="26"/>
      <c r="L29" s="26"/>
      <c r="M29" s="25"/>
      <c r="N29" s="26"/>
      <c r="O29" s="49"/>
      <c r="P29" s="49"/>
      <c r="Q29" s="49"/>
      <c r="R29" s="49"/>
      <c r="S29" s="49"/>
      <c r="T29" s="49"/>
      <c r="U29" s="49"/>
      <c r="V29" s="49"/>
      <c r="W29" s="22"/>
    </row>
    <row r="30" spans="1:23" ht="16.5">
      <c r="A30" s="79"/>
      <c r="B30" s="6">
        <v>1</v>
      </c>
      <c r="C30" s="8" t="s">
        <v>87</v>
      </c>
      <c r="D30" s="8"/>
      <c r="E30" s="7" t="s">
        <v>26</v>
      </c>
      <c r="F30" s="7"/>
      <c r="G30" s="26"/>
      <c r="H30" s="26"/>
      <c r="I30" s="26"/>
      <c r="J30" s="21">
        <v>530</v>
      </c>
      <c r="K30" s="26"/>
      <c r="L30" s="26"/>
      <c r="M30" s="25"/>
      <c r="N30" s="21">
        <v>638</v>
      </c>
      <c r="O30" s="49"/>
      <c r="P30" s="49"/>
      <c r="Q30" s="49"/>
      <c r="R30" s="49"/>
      <c r="S30" s="49"/>
      <c r="T30" s="11">
        <v>530</v>
      </c>
      <c r="U30" s="49"/>
      <c r="V30" s="49"/>
      <c r="W30" s="22"/>
    </row>
    <row r="31" spans="1:23" ht="16.5">
      <c r="A31" s="79"/>
      <c r="B31" s="6">
        <v>2</v>
      </c>
      <c r="C31" s="8" t="s">
        <v>88</v>
      </c>
      <c r="D31" s="8"/>
      <c r="E31" s="7" t="s">
        <v>26</v>
      </c>
      <c r="F31" s="7"/>
      <c r="G31" s="26"/>
      <c r="H31" s="26"/>
      <c r="I31" s="26"/>
      <c r="J31" s="26"/>
      <c r="K31" s="26"/>
      <c r="L31" s="21">
        <f>919+25+24+3+21+30+10+1</f>
        <v>1033</v>
      </c>
      <c r="M31" s="25"/>
      <c r="N31" s="21">
        <v>315</v>
      </c>
      <c r="O31" s="49"/>
      <c r="P31" s="49"/>
      <c r="Q31" s="49"/>
      <c r="R31" s="49"/>
      <c r="S31" s="11">
        <v>384</v>
      </c>
      <c r="T31" s="49"/>
      <c r="U31" s="49"/>
      <c r="V31" s="49"/>
      <c r="W31" s="22"/>
    </row>
    <row r="32" spans="1:23" ht="16.5">
      <c r="A32" s="79"/>
      <c r="B32" s="6">
        <v>3</v>
      </c>
      <c r="C32" s="8" t="s">
        <v>90</v>
      </c>
      <c r="D32" s="8"/>
      <c r="E32" s="7" t="s">
        <v>26</v>
      </c>
      <c r="F32" s="7"/>
      <c r="G32" s="26"/>
      <c r="H32" s="26"/>
      <c r="I32" s="26"/>
      <c r="J32" s="21">
        <v>810</v>
      </c>
      <c r="K32" s="26"/>
      <c r="L32" s="21">
        <f>782+21+35+15</f>
        <v>853</v>
      </c>
      <c r="M32" s="25"/>
      <c r="N32" s="26"/>
      <c r="O32" s="49"/>
      <c r="P32" s="49"/>
      <c r="Q32" s="49"/>
      <c r="R32" s="49"/>
      <c r="S32" s="49"/>
      <c r="T32" s="49"/>
      <c r="U32" s="49"/>
      <c r="V32" s="49"/>
      <c r="W32" s="22"/>
    </row>
    <row r="33" spans="1:23" ht="16.5">
      <c r="A33" s="79"/>
      <c r="B33" s="6">
        <v>4</v>
      </c>
      <c r="C33" s="8" t="s">
        <v>92</v>
      </c>
      <c r="D33" s="8"/>
      <c r="E33" s="7" t="s">
        <v>26</v>
      </c>
      <c r="F33" s="7"/>
      <c r="G33" s="26"/>
      <c r="H33" s="26"/>
      <c r="I33" s="26"/>
      <c r="J33" s="21">
        <v>650</v>
      </c>
      <c r="K33" s="26"/>
      <c r="L33" s="26"/>
      <c r="M33" s="25"/>
      <c r="N33" s="26"/>
      <c r="O33" s="49"/>
      <c r="P33" s="49"/>
      <c r="Q33" s="49"/>
      <c r="R33" s="49"/>
      <c r="S33" s="49"/>
      <c r="T33" s="49"/>
      <c r="U33" s="49"/>
      <c r="V33" s="11">
        <v>595</v>
      </c>
      <c r="W33" s="22"/>
    </row>
    <row r="34" spans="1:23" ht="16.5">
      <c r="A34" s="79"/>
      <c r="B34" s="6">
        <v>5</v>
      </c>
      <c r="C34" s="8" t="s">
        <v>94</v>
      </c>
      <c r="D34" s="8"/>
      <c r="E34" s="7" t="s">
        <v>26</v>
      </c>
      <c r="F34" s="7"/>
      <c r="G34" s="26"/>
      <c r="H34" s="26"/>
      <c r="I34" s="26"/>
      <c r="J34" s="26"/>
      <c r="K34" s="26"/>
      <c r="L34" s="26"/>
      <c r="M34" s="25"/>
      <c r="N34" s="26"/>
      <c r="O34" s="49"/>
      <c r="P34" s="49"/>
      <c r="Q34" s="49"/>
      <c r="R34" s="49"/>
      <c r="S34" s="49"/>
      <c r="T34" s="11">
        <v>295</v>
      </c>
      <c r="U34" s="49"/>
      <c r="V34" s="49"/>
      <c r="W34" s="22"/>
    </row>
    <row r="35" spans="1:23" ht="16.5">
      <c r="A35" s="79"/>
      <c r="B35" s="6">
        <v>6</v>
      </c>
      <c r="C35" s="8" t="s">
        <v>96</v>
      </c>
      <c r="D35" s="8"/>
      <c r="E35" s="7" t="s">
        <v>26</v>
      </c>
      <c r="F35" s="7"/>
      <c r="G35" s="26"/>
      <c r="H35" s="26"/>
      <c r="I35" s="26"/>
      <c r="J35" s="26"/>
      <c r="K35" s="26"/>
      <c r="L35" s="21">
        <f>739+19+13+15+1</f>
        <v>787</v>
      </c>
      <c r="M35" s="25"/>
      <c r="N35" s="26"/>
      <c r="O35" s="49"/>
      <c r="P35" s="49"/>
      <c r="Q35" s="11">
        <v>241</v>
      </c>
      <c r="R35" s="11">
        <v>466</v>
      </c>
      <c r="S35" s="49"/>
      <c r="T35" s="49"/>
      <c r="U35" s="49"/>
      <c r="V35" s="49"/>
      <c r="W35" s="22"/>
    </row>
    <row r="36" spans="1:23" ht="16.5">
      <c r="A36" s="79"/>
      <c r="B36" s="6">
        <v>7</v>
      </c>
      <c r="C36" s="8" t="s">
        <v>98</v>
      </c>
      <c r="D36" s="8"/>
      <c r="E36" s="7" t="s">
        <v>26</v>
      </c>
      <c r="F36" s="7"/>
      <c r="G36" s="26"/>
      <c r="H36" s="26"/>
      <c r="I36" s="26"/>
      <c r="J36" s="26"/>
      <c r="K36" s="26"/>
      <c r="L36" s="26"/>
      <c r="M36" s="25"/>
      <c r="N36" s="26"/>
      <c r="O36" s="49"/>
      <c r="P36" s="49"/>
      <c r="Q36" s="49"/>
      <c r="R36" s="49"/>
      <c r="S36" s="49"/>
      <c r="T36" s="11">
        <v>655</v>
      </c>
      <c r="U36" s="49"/>
      <c r="V36" s="49"/>
      <c r="W36" s="22"/>
    </row>
    <row r="37" spans="1:23" ht="16.5">
      <c r="A37" s="79"/>
      <c r="B37" s="6">
        <v>8</v>
      </c>
      <c r="C37" s="8" t="s">
        <v>100</v>
      </c>
      <c r="D37" s="8"/>
      <c r="E37" s="7" t="s">
        <v>26</v>
      </c>
      <c r="F37" s="7"/>
      <c r="G37" s="26"/>
      <c r="H37" s="26"/>
      <c r="I37" s="26"/>
      <c r="J37" s="26"/>
      <c r="K37" s="26"/>
      <c r="L37" s="26"/>
      <c r="M37" s="25"/>
      <c r="N37" s="26"/>
      <c r="O37" s="49"/>
      <c r="P37" s="11">
        <v>1403</v>
      </c>
      <c r="Q37" s="49"/>
      <c r="R37" s="49"/>
      <c r="S37" s="11">
        <v>942</v>
      </c>
      <c r="T37" s="49"/>
      <c r="U37" s="49"/>
      <c r="V37" s="49"/>
      <c r="W37" s="22"/>
    </row>
    <row r="38" spans="1:23" ht="16.5">
      <c r="A38" s="79"/>
      <c r="B38" s="6">
        <v>9</v>
      </c>
      <c r="C38" s="8" t="s">
        <v>103</v>
      </c>
      <c r="D38" s="8"/>
      <c r="E38" s="7" t="s">
        <v>26</v>
      </c>
      <c r="F38" s="7"/>
      <c r="G38" s="26"/>
      <c r="H38" s="26"/>
      <c r="I38" s="26"/>
      <c r="J38" s="26"/>
      <c r="K38" s="21">
        <v>199</v>
      </c>
      <c r="L38" s="26"/>
      <c r="M38" s="25"/>
      <c r="N38" s="26"/>
      <c r="O38" s="49"/>
      <c r="P38" s="49"/>
      <c r="Q38" s="49"/>
      <c r="R38" s="49"/>
      <c r="S38" s="49"/>
      <c r="T38" s="11">
        <v>190</v>
      </c>
      <c r="U38" s="49"/>
      <c r="V38" s="49"/>
      <c r="W38" s="22"/>
    </row>
    <row r="39" spans="1:23" ht="16.5">
      <c r="A39" s="79"/>
      <c r="B39" s="6">
        <v>10</v>
      </c>
      <c r="C39" s="8" t="s">
        <v>105</v>
      </c>
      <c r="D39" s="8"/>
      <c r="E39" s="7" t="s">
        <v>26</v>
      </c>
      <c r="F39" s="7"/>
      <c r="G39" s="26"/>
      <c r="H39" s="26"/>
      <c r="I39" s="26"/>
      <c r="J39" s="21">
        <v>296</v>
      </c>
      <c r="K39" s="26"/>
      <c r="L39" s="26"/>
      <c r="M39" s="25"/>
      <c r="N39" s="26"/>
      <c r="O39" s="49"/>
      <c r="P39" s="49"/>
      <c r="Q39" s="49"/>
      <c r="R39" s="49"/>
      <c r="S39" s="11">
        <v>192</v>
      </c>
      <c r="T39" s="49"/>
      <c r="U39" s="49"/>
      <c r="V39" s="49"/>
      <c r="W39" s="22"/>
    </row>
    <row r="40" spans="1:23" ht="16.5">
      <c r="A40" s="79"/>
      <c r="B40" s="6">
        <v>11</v>
      </c>
      <c r="C40" s="8" t="s">
        <v>108</v>
      </c>
      <c r="D40" s="8"/>
      <c r="E40" s="7" t="s">
        <v>26</v>
      </c>
      <c r="F40" s="7"/>
      <c r="G40" s="26"/>
      <c r="H40" s="26"/>
      <c r="I40" s="26"/>
      <c r="J40" s="26"/>
      <c r="K40" s="26"/>
      <c r="L40" s="21">
        <f>658+1+20</f>
        <v>679</v>
      </c>
      <c r="M40" s="25"/>
      <c r="N40" s="26"/>
      <c r="O40" s="49"/>
      <c r="P40" s="49"/>
      <c r="Q40" s="49"/>
      <c r="R40" s="11">
        <v>856</v>
      </c>
      <c r="S40" s="11">
        <v>985</v>
      </c>
      <c r="T40" s="49"/>
      <c r="U40" s="49"/>
      <c r="V40" s="49"/>
      <c r="W40" s="22"/>
    </row>
    <row r="41" spans="1:23" ht="16.5">
      <c r="A41" s="79"/>
      <c r="B41" s="6">
        <v>12</v>
      </c>
      <c r="C41" s="8" t="s">
        <v>110</v>
      </c>
      <c r="D41" s="8"/>
      <c r="E41" s="7" t="s">
        <v>26</v>
      </c>
      <c r="F41" s="7"/>
      <c r="G41" s="26"/>
      <c r="H41" s="26"/>
      <c r="I41" s="26"/>
      <c r="J41" s="26"/>
      <c r="K41" s="21">
        <v>146</v>
      </c>
      <c r="L41" s="26"/>
      <c r="M41" s="25"/>
      <c r="N41" s="26"/>
      <c r="O41" s="49"/>
      <c r="P41" s="49"/>
      <c r="Q41" s="49"/>
      <c r="R41" s="11">
        <v>1130</v>
      </c>
      <c r="S41" s="49"/>
      <c r="T41" s="49"/>
      <c r="U41" s="49"/>
      <c r="V41" s="49"/>
      <c r="W41" s="22"/>
    </row>
    <row r="42" spans="1:23" ht="16.5">
      <c r="A42" s="79"/>
      <c r="B42" s="6">
        <v>13</v>
      </c>
      <c r="C42" s="8" t="s">
        <v>112</v>
      </c>
      <c r="D42" s="8"/>
      <c r="E42" s="7" t="s">
        <v>26</v>
      </c>
      <c r="F42" s="7"/>
      <c r="G42" s="26"/>
      <c r="H42" s="26"/>
      <c r="I42" s="26"/>
      <c r="J42" s="21">
        <v>440</v>
      </c>
      <c r="K42" s="68"/>
      <c r="L42" s="26"/>
      <c r="M42" s="25"/>
      <c r="N42" s="26"/>
      <c r="O42" s="49"/>
      <c r="P42" s="49"/>
      <c r="Q42" s="11">
        <v>402</v>
      </c>
      <c r="R42" s="49"/>
      <c r="S42" s="49"/>
      <c r="T42" s="49"/>
      <c r="U42" s="49"/>
      <c r="V42" s="49"/>
      <c r="W42" s="22"/>
    </row>
    <row r="43" spans="1:23" ht="16.5">
      <c r="A43" s="79"/>
      <c r="B43" s="6">
        <v>14</v>
      </c>
      <c r="C43" s="8" t="s">
        <v>113</v>
      </c>
      <c r="D43" s="8"/>
      <c r="E43" s="7" t="s">
        <v>26</v>
      </c>
      <c r="F43" s="7"/>
      <c r="G43" s="26"/>
      <c r="H43" s="26"/>
      <c r="I43" s="26"/>
      <c r="J43" s="26"/>
      <c r="K43" s="68"/>
      <c r="L43" s="26"/>
      <c r="M43" s="25"/>
      <c r="N43" s="26"/>
      <c r="O43" s="11">
        <v>650</v>
      </c>
      <c r="P43" s="49"/>
      <c r="Q43" s="49"/>
      <c r="R43" s="49"/>
      <c r="S43" s="49"/>
      <c r="T43" s="49"/>
      <c r="U43" s="49"/>
      <c r="V43" s="11">
        <v>614</v>
      </c>
      <c r="W43" s="22"/>
    </row>
    <row r="44" spans="1:23" ht="16.5">
      <c r="A44" s="79"/>
      <c r="B44" s="6">
        <v>15</v>
      </c>
      <c r="C44" s="8" t="s">
        <v>115</v>
      </c>
      <c r="D44" s="8"/>
      <c r="E44" s="7" t="s">
        <v>26</v>
      </c>
      <c r="F44" s="7"/>
      <c r="G44" s="26"/>
      <c r="H44" s="26"/>
      <c r="I44" s="26"/>
      <c r="J44" s="26"/>
      <c r="K44" s="68"/>
      <c r="L44" s="21">
        <f>155+15+10+10+2</f>
        <v>192</v>
      </c>
      <c r="M44" s="25"/>
      <c r="N44" s="26"/>
      <c r="O44" s="49"/>
      <c r="P44" s="49"/>
      <c r="Q44" s="49"/>
      <c r="R44" s="49"/>
      <c r="S44" s="11">
        <v>922</v>
      </c>
      <c r="T44" s="49"/>
      <c r="U44" s="49"/>
      <c r="V44" s="49"/>
      <c r="W44" s="22"/>
    </row>
    <row r="45" spans="1:23" ht="16.5">
      <c r="A45" s="79"/>
      <c r="B45" s="6">
        <v>16</v>
      </c>
      <c r="C45" s="8" t="s">
        <v>117</v>
      </c>
      <c r="D45" s="8"/>
      <c r="E45" s="7" t="s">
        <v>26</v>
      </c>
      <c r="F45" s="7"/>
      <c r="G45" s="26"/>
      <c r="H45" s="26"/>
      <c r="I45" s="26"/>
      <c r="J45" s="26"/>
      <c r="K45" s="21">
        <v>268</v>
      </c>
      <c r="L45" s="21">
        <f>242+25</f>
        <v>267</v>
      </c>
      <c r="M45" s="25"/>
      <c r="N45" s="26"/>
      <c r="O45" s="49"/>
      <c r="P45" s="49"/>
      <c r="Q45" s="49"/>
      <c r="R45" s="49"/>
      <c r="S45" s="49"/>
      <c r="T45" s="49"/>
      <c r="U45" s="49"/>
      <c r="V45" s="49"/>
      <c r="W45" s="22"/>
    </row>
    <row r="46" spans="1:23" ht="16.5">
      <c r="A46" s="78" t="s">
        <v>89</v>
      </c>
      <c r="B46" s="7"/>
      <c r="C46" s="7" t="s">
        <v>19</v>
      </c>
      <c r="D46" s="7" t="s">
        <v>20</v>
      </c>
      <c r="E46" s="7" t="s">
        <v>21</v>
      </c>
      <c r="F46" s="7" t="s">
        <v>22</v>
      </c>
      <c r="G46" s="26"/>
      <c r="H46" s="26"/>
      <c r="I46" s="26"/>
      <c r="J46" s="26"/>
      <c r="K46" s="68"/>
      <c r="L46" s="26"/>
      <c r="M46" s="25"/>
      <c r="N46" s="26"/>
      <c r="O46" s="49"/>
      <c r="P46" s="49"/>
      <c r="Q46" s="49"/>
      <c r="R46" s="49"/>
      <c r="S46" s="49"/>
      <c r="T46" s="49"/>
      <c r="U46" s="49"/>
      <c r="V46" s="49"/>
      <c r="W46" s="22"/>
    </row>
    <row r="47" spans="1:23" ht="16.5">
      <c r="A47" s="79"/>
      <c r="B47" s="6">
        <v>1</v>
      </c>
      <c r="C47" s="8" t="s">
        <v>121</v>
      </c>
      <c r="D47" s="8"/>
      <c r="E47" s="7" t="s">
        <v>26</v>
      </c>
      <c r="F47" s="7"/>
      <c r="G47" s="26"/>
      <c r="H47" s="26"/>
      <c r="I47" s="26"/>
      <c r="J47" s="26"/>
      <c r="K47" s="68"/>
      <c r="L47" s="21">
        <f>1112+18+21+16+1+16+5+8+3+30+2</f>
        <v>1232</v>
      </c>
      <c r="M47" s="25"/>
      <c r="N47" s="26"/>
      <c r="O47" s="49"/>
      <c r="P47" s="49"/>
      <c r="Q47" s="49"/>
      <c r="R47" s="49"/>
      <c r="S47" s="49"/>
      <c r="T47" s="49"/>
      <c r="U47" s="49"/>
      <c r="V47" s="49"/>
      <c r="W47" s="22"/>
    </row>
    <row r="48" spans="1:23" ht="16.5">
      <c r="A48" s="79"/>
      <c r="B48" s="6">
        <v>2</v>
      </c>
      <c r="C48" s="8" t="s">
        <v>124</v>
      </c>
      <c r="D48" s="8"/>
      <c r="E48" s="7" t="s">
        <v>26</v>
      </c>
      <c r="F48" s="7"/>
      <c r="G48" s="26"/>
      <c r="H48" s="26"/>
      <c r="I48" s="26"/>
      <c r="J48" s="26"/>
      <c r="K48" s="69">
        <v>1003</v>
      </c>
      <c r="L48" s="21">
        <f>962+20+30+3+20+1+20+3</f>
        <v>1059</v>
      </c>
      <c r="M48" s="25"/>
      <c r="N48" s="26"/>
      <c r="O48" s="49"/>
      <c r="P48" s="49"/>
      <c r="Q48" s="49"/>
      <c r="R48" s="49"/>
      <c r="S48" s="49"/>
      <c r="T48" s="49"/>
      <c r="U48" s="49"/>
      <c r="V48" s="49"/>
      <c r="W48" s="22"/>
    </row>
    <row r="49" spans="1:23" ht="16.5">
      <c r="A49" s="79"/>
      <c r="B49" s="6">
        <v>3</v>
      </c>
      <c r="C49" s="8" t="s">
        <v>126</v>
      </c>
      <c r="D49" s="8"/>
      <c r="E49" s="7" t="s">
        <v>26</v>
      </c>
      <c r="F49" s="7"/>
      <c r="G49" s="26"/>
      <c r="H49" s="26"/>
      <c r="I49" s="26"/>
      <c r="J49" s="21">
        <v>1000</v>
      </c>
      <c r="K49" s="26"/>
      <c r="L49" s="26"/>
      <c r="M49" s="25"/>
      <c r="N49" s="26"/>
      <c r="O49" s="49"/>
      <c r="P49" s="49"/>
      <c r="Q49" s="49"/>
      <c r="R49" s="49"/>
      <c r="S49" s="49"/>
      <c r="T49" s="11">
        <v>960</v>
      </c>
      <c r="U49" s="49"/>
      <c r="V49" s="49"/>
      <c r="W49" s="22"/>
    </row>
    <row r="50" spans="1:23" ht="16.5">
      <c r="A50" s="79"/>
      <c r="B50" s="6">
        <v>4</v>
      </c>
      <c r="C50" s="8" t="s">
        <v>128</v>
      </c>
      <c r="D50" s="8"/>
      <c r="E50" s="7" t="s">
        <v>26</v>
      </c>
      <c r="F50" s="7"/>
      <c r="G50" s="26"/>
      <c r="H50" s="26"/>
      <c r="I50" s="26"/>
      <c r="J50" s="21">
        <v>650</v>
      </c>
      <c r="K50" s="26"/>
      <c r="L50" s="26"/>
      <c r="M50" s="25"/>
      <c r="N50" s="26"/>
      <c r="O50" s="49"/>
      <c r="P50" s="49"/>
      <c r="Q50" s="49"/>
      <c r="R50" s="49"/>
      <c r="S50" s="11">
        <v>620</v>
      </c>
      <c r="T50" s="49"/>
      <c r="U50" s="49"/>
      <c r="V50" s="49"/>
      <c r="W50" s="22"/>
    </row>
    <row r="51" spans="1:23" ht="16.5">
      <c r="A51" s="79"/>
      <c r="B51" s="6">
        <v>5</v>
      </c>
      <c r="C51" s="8" t="s">
        <v>130</v>
      </c>
      <c r="D51" s="8"/>
      <c r="E51" s="7" t="s">
        <v>26</v>
      </c>
      <c r="F51" s="7"/>
      <c r="G51" s="26"/>
      <c r="H51" s="26"/>
      <c r="I51" s="26"/>
      <c r="J51" s="21">
        <v>320</v>
      </c>
      <c r="K51" s="21">
        <v>1198</v>
      </c>
      <c r="L51" s="26"/>
      <c r="M51" s="25"/>
      <c r="N51" s="26"/>
      <c r="O51" s="49"/>
      <c r="P51" s="49"/>
      <c r="Q51" s="49"/>
      <c r="R51" s="49"/>
      <c r="S51" s="49"/>
      <c r="T51" s="11">
        <v>200</v>
      </c>
      <c r="U51" s="49"/>
      <c r="V51" s="49"/>
      <c r="W51" s="22"/>
    </row>
    <row r="52" spans="1:23" ht="16.5">
      <c r="A52" s="79"/>
      <c r="B52" s="6">
        <v>6</v>
      </c>
      <c r="C52" s="8" t="s">
        <v>131</v>
      </c>
      <c r="D52" s="8"/>
      <c r="E52" s="7" t="s">
        <v>26</v>
      </c>
      <c r="F52" s="7"/>
      <c r="G52" s="26"/>
      <c r="H52" s="26"/>
      <c r="I52" s="26"/>
      <c r="J52" s="26"/>
      <c r="K52" s="26"/>
      <c r="L52" s="26"/>
      <c r="M52" s="25"/>
      <c r="N52" s="26"/>
      <c r="O52" s="49"/>
      <c r="P52" s="49"/>
      <c r="Q52" s="49"/>
      <c r="R52" s="11">
        <v>325</v>
      </c>
      <c r="S52" s="11">
        <v>552</v>
      </c>
      <c r="T52" s="49"/>
      <c r="U52" s="49"/>
      <c r="V52" s="49"/>
      <c r="W52" s="22"/>
    </row>
    <row r="53" spans="1:23" ht="16.5">
      <c r="A53" s="79"/>
      <c r="B53" s="6">
        <v>7</v>
      </c>
      <c r="C53" s="8" t="s">
        <v>133</v>
      </c>
      <c r="D53" s="8"/>
      <c r="E53" s="7" t="s">
        <v>26</v>
      </c>
      <c r="F53" s="7"/>
      <c r="G53" s="26"/>
      <c r="H53" s="26"/>
      <c r="I53" s="26"/>
      <c r="J53" s="26"/>
      <c r="K53" s="26"/>
      <c r="L53" s="21">
        <v>221</v>
      </c>
      <c r="M53" s="25"/>
      <c r="N53" s="26"/>
      <c r="O53" s="49"/>
      <c r="P53" s="49"/>
      <c r="Q53" s="49"/>
      <c r="R53" s="49"/>
      <c r="S53" s="11">
        <v>279</v>
      </c>
      <c r="T53" s="11">
        <v>375</v>
      </c>
      <c r="U53" s="49"/>
      <c r="V53" s="49"/>
      <c r="W53" s="22"/>
    </row>
    <row r="54" spans="1:23" ht="16.5">
      <c r="A54" s="79"/>
      <c r="B54" s="6">
        <v>8</v>
      </c>
      <c r="C54" s="8" t="s">
        <v>135</v>
      </c>
      <c r="D54" s="8"/>
      <c r="E54" s="7" t="s">
        <v>26</v>
      </c>
      <c r="F54" s="7"/>
      <c r="G54" s="26"/>
      <c r="H54" s="26"/>
      <c r="I54" s="26"/>
      <c r="J54" s="26"/>
      <c r="K54" s="21">
        <v>329</v>
      </c>
      <c r="L54" s="21">
        <f>287+2+2+25+2</f>
        <v>318</v>
      </c>
      <c r="M54" s="25"/>
      <c r="N54" s="26"/>
      <c r="O54" s="49"/>
      <c r="P54" s="49"/>
      <c r="Q54" s="49"/>
      <c r="R54" s="11">
        <v>795</v>
      </c>
      <c r="S54" s="49"/>
      <c r="T54" s="49"/>
      <c r="U54" s="49"/>
      <c r="V54" s="11">
        <v>688</v>
      </c>
      <c r="W54" s="22"/>
    </row>
    <row r="55" spans="1:23" ht="16.5">
      <c r="A55" s="79"/>
      <c r="B55" s="6">
        <v>9</v>
      </c>
      <c r="C55" s="8" t="s">
        <v>138</v>
      </c>
      <c r="D55" s="8"/>
      <c r="E55" s="7" t="s">
        <v>26</v>
      </c>
      <c r="F55" s="7"/>
      <c r="G55" s="26"/>
      <c r="H55" s="26"/>
      <c r="I55" s="26"/>
      <c r="J55" s="26"/>
      <c r="K55" s="26"/>
      <c r="L55" s="26"/>
      <c r="M55" s="25"/>
      <c r="N55" s="26"/>
      <c r="O55" s="49"/>
      <c r="P55" s="49"/>
      <c r="Q55" s="11">
        <v>251</v>
      </c>
      <c r="R55" s="49"/>
      <c r="S55" s="11">
        <v>237</v>
      </c>
      <c r="T55" s="49"/>
      <c r="U55" s="49"/>
      <c r="V55" s="49"/>
      <c r="W55" s="22"/>
    </row>
    <row r="56" spans="1:23" ht="16.5">
      <c r="A56" s="78" t="s">
        <v>114</v>
      </c>
      <c r="B56" s="7"/>
      <c r="C56" s="7" t="s">
        <v>19</v>
      </c>
      <c r="D56" s="7" t="s">
        <v>20</v>
      </c>
      <c r="E56" s="7" t="s">
        <v>21</v>
      </c>
      <c r="F56" s="7" t="s">
        <v>22</v>
      </c>
      <c r="G56" s="26"/>
      <c r="H56" s="26"/>
      <c r="I56" s="26"/>
      <c r="J56" s="26"/>
      <c r="K56" s="26"/>
      <c r="L56" s="26"/>
      <c r="M56" s="25"/>
      <c r="N56" s="26"/>
      <c r="O56" s="49"/>
      <c r="P56" s="49"/>
      <c r="Q56" s="49"/>
      <c r="R56" s="49"/>
      <c r="S56" s="49"/>
      <c r="T56" s="49"/>
      <c r="U56" s="49"/>
      <c r="V56" s="49"/>
      <c r="W56" s="22"/>
    </row>
    <row r="57" spans="1:23" ht="16.5">
      <c r="A57" s="79"/>
      <c r="B57" s="6">
        <v>1</v>
      </c>
      <c r="C57" s="8" t="s">
        <v>143</v>
      </c>
      <c r="D57" s="8"/>
      <c r="E57" s="7" t="s">
        <v>26</v>
      </c>
      <c r="F57" s="7"/>
      <c r="G57" s="26"/>
      <c r="H57" s="26"/>
      <c r="I57" s="26"/>
      <c r="J57" s="26"/>
      <c r="K57" s="26"/>
      <c r="L57" s="21">
        <f>582+34+3+37+20+1</f>
        <v>677</v>
      </c>
      <c r="M57" s="25"/>
      <c r="N57" s="26"/>
      <c r="O57" s="49"/>
      <c r="P57" s="11">
        <v>722</v>
      </c>
      <c r="Q57" s="11">
        <v>698</v>
      </c>
      <c r="R57" s="49"/>
      <c r="S57" s="49"/>
      <c r="T57" s="49"/>
      <c r="U57" s="49"/>
      <c r="V57" s="49"/>
      <c r="W57" s="22"/>
    </row>
    <row r="58" spans="1:23" ht="16.5">
      <c r="A58" s="79"/>
      <c r="B58" s="6">
        <v>2</v>
      </c>
      <c r="C58" s="8" t="s">
        <v>145</v>
      </c>
      <c r="D58" s="8"/>
      <c r="E58" s="7" t="s">
        <v>26</v>
      </c>
      <c r="F58" s="7"/>
      <c r="G58" s="26"/>
      <c r="H58" s="26"/>
      <c r="I58" s="26"/>
      <c r="J58" s="26"/>
      <c r="K58" s="26"/>
      <c r="L58" s="21">
        <f>858+8+5+30+1+24+13+8+2</f>
        <v>949</v>
      </c>
      <c r="M58" s="25"/>
      <c r="N58" s="26"/>
      <c r="O58" s="49"/>
      <c r="P58" s="49"/>
      <c r="Q58" s="49"/>
      <c r="R58" s="11">
        <v>387</v>
      </c>
      <c r="S58" s="49"/>
      <c r="T58" s="49"/>
      <c r="U58" s="49"/>
      <c r="V58" s="49"/>
      <c r="W58" s="22"/>
    </row>
    <row r="59" spans="1:23" ht="16.5">
      <c r="A59" s="79"/>
      <c r="B59" s="6">
        <v>3</v>
      </c>
      <c r="C59" s="8" t="s">
        <v>147</v>
      </c>
      <c r="D59" s="8"/>
      <c r="E59" s="7" t="s">
        <v>26</v>
      </c>
      <c r="F59" s="7"/>
      <c r="G59" s="26"/>
      <c r="H59" s="26"/>
      <c r="I59" s="26"/>
      <c r="J59" s="26"/>
      <c r="K59" s="26"/>
      <c r="L59" s="26"/>
      <c r="M59" s="25"/>
      <c r="N59" s="26"/>
      <c r="O59" s="49"/>
      <c r="P59" s="11">
        <v>1069</v>
      </c>
      <c r="Q59" s="49"/>
      <c r="R59" s="11">
        <v>1087</v>
      </c>
      <c r="S59" s="49"/>
      <c r="T59" s="49"/>
      <c r="U59" s="49"/>
      <c r="V59" s="11">
        <v>240</v>
      </c>
      <c r="W59" s="22"/>
    </row>
    <row r="60" spans="1:23" ht="16.5">
      <c r="A60" s="79"/>
      <c r="B60" s="6">
        <v>4</v>
      </c>
      <c r="C60" s="8" t="s">
        <v>149</v>
      </c>
      <c r="D60" s="8"/>
      <c r="E60" s="7" t="s">
        <v>26</v>
      </c>
      <c r="F60" s="7"/>
      <c r="G60" s="26"/>
      <c r="H60" s="26"/>
      <c r="I60" s="26"/>
      <c r="J60" s="26"/>
      <c r="K60" s="26"/>
      <c r="L60" s="21">
        <f>840+40+30+2</f>
        <v>912</v>
      </c>
      <c r="M60" s="25"/>
      <c r="N60" s="26"/>
      <c r="O60" s="49"/>
      <c r="P60" s="49"/>
      <c r="Q60" s="49"/>
      <c r="R60" s="11">
        <v>964</v>
      </c>
      <c r="S60" s="49"/>
      <c r="T60" s="49"/>
      <c r="U60" s="49"/>
      <c r="V60" s="11">
        <v>391</v>
      </c>
      <c r="W60" s="22"/>
    </row>
    <row r="61" spans="1:23" ht="16.5">
      <c r="A61" s="78" t="s">
        <v>132</v>
      </c>
      <c r="B61" s="7"/>
      <c r="C61" s="7" t="s">
        <v>19</v>
      </c>
      <c r="D61" s="7" t="s">
        <v>20</v>
      </c>
      <c r="E61" s="7" t="s">
        <v>21</v>
      </c>
      <c r="F61" s="7" t="s">
        <v>22</v>
      </c>
      <c r="G61" s="26"/>
      <c r="H61" s="26"/>
      <c r="I61" s="26"/>
      <c r="J61" s="26"/>
      <c r="K61" s="26"/>
      <c r="L61" s="26"/>
      <c r="M61" s="25"/>
      <c r="N61" s="26"/>
      <c r="O61" s="49"/>
      <c r="P61" s="49"/>
      <c r="Q61" s="49"/>
      <c r="R61" s="49"/>
      <c r="S61" s="49"/>
      <c r="T61" s="49"/>
      <c r="U61" s="49"/>
      <c r="V61" s="49"/>
      <c r="W61" s="22"/>
    </row>
    <row r="62" spans="1:23" ht="16.5">
      <c r="A62" s="79"/>
      <c r="B62" s="6">
        <v>1</v>
      </c>
      <c r="C62" s="8" t="s">
        <v>152</v>
      </c>
      <c r="D62" s="8"/>
      <c r="E62" s="7" t="s">
        <v>26</v>
      </c>
      <c r="F62" s="7"/>
      <c r="G62" s="26"/>
      <c r="H62" s="26"/>
      <c r="I62" s="26"/>
      <c r="J62" s="26"/>
      <c r="K62" s="26"/>
      <c r="L62" s="26"/>
      <c r="M62" s="25"/>
      <c r="N62" s="26"/>
      <c r="O62" s="49"/>
      <c r="P62" s="11">
        <v>236</v>
      </c>
      <c r="Q62" s="49"/>
      <c r="R62" s="49"/>
      <c r="S62" s="49"/>
      <c r="T62" s="49"/>
      <c r="U62" s="49"/>
      <c r="V62" s="49"/>
      <c r="W62" s="22"/>
    </row>
    <row r="63" spans="1:23" ht="16.5">
      <c r="A63" s="79"/>
      <c r="B63" s="6">
        <v>2</v>
      </c>
      <c r="C63" s="8" t="s">
        <v>154</v>
      </c>
      <c r="D63" s="8"/>
      <c r="E63" s="7" t="s">
        <v>26</v>
      </c>
      <c r="F63" s="7"/>
      <c r="G63" s="26"/>
      <c r="H63" s="26"/>
      <c r="I63" s="21">
        <v>125</v>
      </c>
      <c r="J63" s="26"/>
      <c r="K63" s="26"/>
      <c r="L63" s="26"/>
      <c r="M63" s="25"/>
      <c r="N63" s="26"/>
      <c r="O63" s="49"/>
      <c r="P63" s="49"/>
      <c r="Q63" s="49"/>
      <c r="R63" s="49"/>
      <c r="S63" s="49"/>
      <c r="T63" s="49"/>
      <c r="U63" s="49"/>
      <c r="V63" s="49"/>
      <c r="W63" s="22"/>
    </row>
    <row r="64" spans="1:23" ht="16.5">
      <c r="A64" s="79"/>
      <c r="B64" s="6">
        <v>3</v>
      </c>
      <c r="C64" s="8" t="s">
        <v>156</v>
      </c>
      <c r="D64" s="8"/>
      <c r="E64" s="7" t="s">
        <v>26</v>
      </c>
      <c r="F64" s="7"/>
      <c r="G64" s="26"/>
      <c r="H64" s="26"/>
      <c r="I64" s="21">
        <v>841</v>
      </c>
      <c r="J64" s="26"/>
      <c r="K64" s="26"/>
      <c r="L64" s="26"/>
      <c r="M64" s="25"/>
      <c r="N64" s="26"/>
      <c r="O64" s="49"/>
      <c r="P64" s="49"/>
      <c r="Q64" s="49"/>
      <c r="R64" s="49"/>
      <c r="S64" s="49"/>
      <c r="T64" s="49"/>
      <c r="U64" s="49"/>
      <c r="V64" s="49"/>
      <c r="W64" s="22"/>
    </row>
    <row r="65" spans="1:23" ht="16.5">
      <c r="A65" s="79"/>
      <c r="B65" s="6">
        <v>4</v>
      </c>
      <c r="C65" s="8" t="s">
        <v>157</v>
      </c>
      <c r="D65" s="8"/>
      <c r="E65" s="7" t="s">
        <v>26</v>
      </c>
      <c r="F65" s="7"/>
      <c r="G65" s="26"/>
      <c r="H65" s="26"/>
      <c r="I65" s="21">
        <v>543</v>
      </c>
      <c r="J65" s="26"/>
      <c r="K65" s="26"/>
      <c r="L65" s="26"/>
      <c r="M65" s="20">
        <v>533</v>
      </c>
      <c r="N65" s="26"/>
      <c r="O65" s="49"/>
      <c r="P65" s="49"/>
      <c r="Q65" s="49"/>
      <c r="R65" s="49"/>
      <c r="S65" s="49"/>
      <c r="T65" s="49"/>
      <c r="U65" s="49"/>
      <c r="V65" s="49"/>
      <c r="W65" s="22"/>
    </row>
    <row r="66" spans="1:23" ht="16.5">
      <c r="A66" s="79"/>
      <c r="B66" s="6">
        <v>5</v>
      </c>
      <c r="C66" s="8" t="s">
        <v>158</v>
      </c>
      <c r="D66" s="8"/>
      <c r="E66" s="7" t="s">
        <v>26</v>
      </c>
      <c r="F66" s="7"/>
      <c r="G66" s="26"/>
      <c r="H66" s="26"/>
      <c r="I66" s="26"/>
      <c r="J66" s="26"/>
      <c r="K66" s="26"/>
      <c r="L66" s="26"/>
      <c r="M66" s="25"/>
      <c r="N66" s="26"/>
      <c r="O66" s="49"/>
      <c r="P66" s="11">
        <v>376</v>
      </c>
      <c r="Q66" s="49"/>
      <c r="R66" s="49"/>
      <c r="S66" s="49"/>
      <c r="T66" s="49"/>
      <c r="U66" s="49"/>
      <c r="V66" s="49"/>
      <c r="W66" s="22"/>
    </row>
    <row r="67" spans="1:23" ht="16.5">
      <c r="A67" s="79"/>
      <c r="B67" s="6">
        <v>6</v>
      </c>
      <c r="C67" s="8" t="s">
        <v>160</v>
      </c>
      <c r="D67" s="8"/>
      <c r="E67" s="7" t="s">
        <v>26</v>
      </c>
      <c r="F67" s="7"/>
      <c r="G67" s="21">
        <v>382</v>
      </c>
      <c r="H67" s="26"/>
      <c r="I67" s="21">
        <v>233</v>
      </c>
      <c r="J67" s="26"/>
      <c r="K67" s="26"/>
      <c r="L67" s="26"/>
      <c r="M67" s="25"/>
      <c r="N67" s="26"/>
      <c r="O67" s="49"/>
      <c r="P67" s="11">
        <v>421</v>
      </c>
      <c r="Q67" s="49"/>
      <c r="R67" s="49"/>
      <c r="S67" s="49"/>
      <c r="T67" s="49"/>
      <c r="U67" s="49"/>
      <c r="V67" s="49"/>
      <c r="W67" s="22"/>
    </row>
    <row r="68" spans="1:23" ht="16.5">
      <c r="A68" s="79"/>
      <c r="B68" s="6">
        <v>7</v>
      </c>
      <c r="C68" s="8" t="s">
        <v>162</v>
      </c>
      <c r="D68" s="8"/>
      <c r="E68" s="7" t="s">
        <v>26</v>
      </c>
      <c r="F68" s="7"/>
      <c r="G68" s="26"/>
      <c r="H68" s="26"/>
      <c r="I68" s="26"/>
      <c r="J68" s="26"/>
      <c r="K68" s="26"/>
      <c r="L68" s="26"/>
      <c r="M68" s="25"/>
      <c r="N68" s="26"/>
      <c r="O68" s="11">
        <v>959</v>
      </c>
      <c r="P68" s="49"/>
      <c r="Q68" s="49"/>
      <c r="R68" s="49"/>
      <c r="S68" s="49"/>
      <c r="T68" s="49"/>
      <c r="U68" s="49"/>
      <c r="V68" s="49"/>
      <c r="W68" s="22"/>
    </row>
    <row r="69" spans="1:23" ht="16.5">
      <c r="A69" s="79"/>
      <c r="B69" s="6">
        <v>8</v>
      </c>
      <c r="C69" s="8" t="s">
        <v>163</v>
      </c>
      <c r="D69" s="8"/>
      <c r="E69" s="7" t="s">
        <v>26</v>
      </c>
      <c r="F69" s="7"/>
      <c r="G69" s="21">
        <v>113</v>
      </c>
      <c r="H69" s="26"/>
      <c r="I69" s="26"/>
      <c r="J69" s="26"/>
      <c r="K69" s="26"/>
      <c r="L69" s="26"/>
      <c r="M69" s="25"/>
      <c r="N69" s="26"/>
      <c r="O69" s="49"/>
      <c r="P69" s="49"/>
      <c r="Q69" s="49"/>
      <c r="R69" s="49"/>
      <c r="S69" s="49"/>
      <c r="T69" s="49"/>
      <c r="U69" s="49"/>
      <c r="V69" s="49"/>
      <c r="W69" s="22"/>
    </row>
    <row r="70" spans="1:23" ht="16.5">
      <c r="A70" s="79"/>
      <c r="B70" s="6">
        <v>9</v>
      </c>
      <c r="C70" s="8" t="s">
        <v>164</v>
      </c>
      <c r="D70" s="8"/>
      <c r="E70" s="7" t="s">
        <v>26</v>
      </c>
      <c r="F70" s="7"/>
      <c r="G70" s="26"/>
      <c r="H70" s="26"/>
      <c r="I70" s="26"/>
      <c r="J70" s="26"/>
      <c r="K70" s="26"/>
      <c r="L70" s="26"/>
      <c r="M70" s="20">
        <v>913</v>
      </c>
      <c r="N70" s="26"/>
      <c r="O70" s="49"/>
      <c r="P70" s="49"/>
      <c r="Q70" s="49"/>
      <c r="R70" s="49"/>
      <c r="S70" s="49"/>
      <c r="T70" s="49"/>
      <c r="U70" s="49"/>
      <c r="V70" s="49"/>
      <c r="W70" s="22"/>
    </row>
    <row r="71" spans="1:23" ht="16.5">
      <c r="A71" s="79"/>
      <c r="B71" s="6">
        <v>10</v>
      </c>
      <c r="C71" s="8" t="s">
        <v>166</v>
      </c>
      <c r="D71" s="8"/>
      <c r="E71" s="7" t="s">
        <v>26</v>
      </c>
      <c r="F71" s="7"/>
      <c r="G71" s="26"/>
      <c r="H71" s="67">
        <v>155</v>
      </c>
      <c r="I71" s="26"/>
      <c r="J71" s="26"/>
      <c r="K71" s="26"/>
      <c r="L71" s="26"/>
      <c r="M71" s="25"/>
      <c r="N71" s="26"/>
      <c r="O71" s="49"/>
      <c r="P71" s="49"/>
      <c r="Q71" s="49"/>
      <c r="R71" s="49"/>
      <c r="S71" s="49"/>
      <c r="T71" s="49"/>
      <c r="U71" s="49"/>
      <c r="V71" s="49"/>
      <c r="W71" s="22"/>
    </row>
    <row r="72" spans="1:23" ht="16.5">
      <c r="A72" s="79"/>
      <c r="B72" s="6">
        <v>11</v>
      </c>
      <c r="C72" s="8" t="s">
        <v>168</v>
      </c>
      <c r="D72" s="8"/>
      <c r="E72" s="7" t="s">
        <v>26</v>
      </c>
      <c r="F72" s="7"/>
      <c r="G72" s="26"/>
      <c r="H72" s="21">
        <v>130</v>
      </c>
      <c r="I72" s="26"/>
      <c r="J72" s="26"/>
      <c r="K72" s="26"/>
      <c r="L72" s="26"/>
      <c r="M72" s="25"/>
      <c r="N72" s="26"/>
      <c r="O72" s="49"/>
      <c r="P72" s="11">
        <v>964</v>
      </c>
      <c r="Q72" s="49"/>
      <c r="R72" s="49"/>
      <c r="S72" s="49"/>
      <c r="T72" s="49"/>
      <c r="U72" s="11">
        <v>268</v>
      </c>
      <c r="V72" s="49"/>
      <c r="W72" s="22"/>
    </row>
    <row r="73" spans="1:23" ht="16.5">
      <c r="A73" s="79"/>
      <c r="B73" s="6">
        <v>12</v>
      </c>
      <c r="C73" s="8" t="s">
        <v>170</v>
      </c>
      <c r="D73" s="8"/>
      <c r="E73" s="7" t="s">
        <v>26</v>
      </c>
      <c r="F73" s="7"/>
      <c r="G73" s="21">
        <v>385</v>
      </c>
      <c r="H73" s="26"/>
      <c r="I73" s="21">
        <v>372</v>
      </c>
      <c r="J73" s="26"/>
      <c r="K73" s="26"/>
      <c r="L73" s="26"/>
      <c r="M73" s="25"/>
      <c r="N73" s="26"/>
      <c r="O73" s="49"/>
      <c r="P73" s="49"/>
      <c r="Q73" s="49"/>
      <c r="R73" s="49"/>
      <c r="S73" s="49"/>
      <c r="T73" s="49"/>
      <c r="U73" s="11">
        <v>449</v>
      </c>
      <c r="V73" s="49"/>
      <c r="W73" s="22"/>
    </row>
    <row r="74" spans="1:23" ht="16.5">
      <c r="A74" s="79"/>
      <c r="B74" s="6">
        <v>13</v>
      </c>
      <c r="C74" s="8" t="s">
        <v>171</v>
      </c>
      <c r="D74" s="8"/>
      <c r="E74" s="7" t="s">
        <v>26</v>
      </c>
      <c r="F74" s="7"/>
      <c r="G74" s="21">
        <v>153</v>
      </c>
      <c r="H74" s="21">
        <v>153</v>
      </c>
      <c r="I74" s="26"/>
      <c r="J74" s="26"/>
      <c r="K74" s="26"/>
      <c r="L74" s="26"/>
      <c r="M74" s="25"/>
      <c r="N74" s="26"/>
      <c r="O74" s="49"/>
      <c r="P74" s="49"/>
      <c r="Q74" s="49"/>
      <c r="R74" s="49"/>
      <c r="S74" s="49"/>
      <c r="T74" s="49"/>
      <c r="U74" s="49"/>
      <c r="V74" s="11">
        <v>225</v>
      </c>
      <c r="W74" s="22"/>
    </row>
    <row r="75" spans="1:23" ht="16.5">
      <c r="A75" s="79"/>
      <c r="B75" s="6">
        <v>14</v>
      </c>
      <c r="C75" s="8" t="s">
        <v>173</v>
      </c>
      <c r="D75" s="8"/>
      <c r="E75" s="7" t="s">
        <v>26</v>
      </c>
      <c r="F75" s="7"/>
      <c r="G75" s="26"/>
      <c r="H75" s="26"/>
      <c r="I75" s="26"/>
      <c r="J75" s="26"/>
      <c r="K75" s="26"/>
      <c r="L75" s="26"/>
      <c r="M75" s="25"/>
      <c r="N75" s="26"/>
      <c r="O75" s="49"/>
      <c r="P75" s="49"/>
      <c r="Q75" s="49"/>
      <c r="R75" s="49"/>
      <c r="S75" s="49"/>
      <c r="T75" s="49"/>
      <c r="U75" s="11">
        <v>339</v>
      </c>
      <c r="V75" s="49"/>
      <c r="W75" s="22"/>
    </row>
    <row r="76" spans="1:23" ht="16.5">
      <c r="A76" s="79"/>
      <c r="B76" s="6">
        <v>15</v>
      </c>
      <c r="C76" s="8" t="s">
        <v>175</v>
      </c>
      <c r="D76" s="8"/>
      <c r="E76" s="7" t="s">
        <v>26</v>
      </c>
      <c r="F76" s="7"/>
      <c r="G76" s="26"/>
      <c r="H76" s="26"/>
      <c r="I76" s="26"/>
      <c r="J76" s="26"/>
      <c r="K76" s="26"/>
      <c r="L76" s="26"/>
      <c r="M76" s="25"/>
      <c r="N76" s="26"/>
      <c r="O76" s="11">
        <v>391</v>
      </c>
      <c r="P76" s="49"/>
      <c r="Q76" s="49"/>
      <c r="R76" s="49"/>
      <c r="S76" s="49"/>
      <c r="T76" s="49"/>
      <c r="U76" s="11">
        <v>351</v>
      </c>
      <c r="V76" s="11">
        <v>319</v>
      </c>
      <c r="W76" s="22"/>
    </row>
    <row r="77" spans="1:23" ht="16.5">
      <c r="A77" s="78" t="s">
        <v>176</v>
      </c>
      <c r="B77" s="7"/>
      <c r="C77" s="7" t="s">
        <v>19</v>
      </c>
      <c r="D77" s="7" t="s">
        <v>20</v>
      </c>
      <c r="E77" s="7" t="s">
        <v>21</v>
      </c>
      <c r="F77" s="7" t="s">
        <v>22</v>
      </c>
      <c r="G77" s="26"/>
      <c r="H77" s="26"/>
      <c r="I77" s="26"/>
      <c r="J77" s="26"/>
      <c r="K77" s="26"/>
      <c r="L77" s="26"/>
      <c r="M77" s="25"/>
      <c r="N77" s="26"/>
      <c r="O77" s="49"/>
      <c r="P77" s="49"/>
      <c r="Q77" s="49"/>
      <c r="R77" s="49"/>
      <c r="S77" s="49"/>
      <c r="T77" s="49"/>
      <c r="U77" s="49"/>
      <c r="V77" s="49"/>
      <c r="W77" s="22"/>
    </row>
    <row r="78" spans="1:23" ht="16.5">
      <c r="A78" s="79"/>
      <c r="B78" s="6">
        <v>1</v>
      </c>
      <c r="C78" s="8" t="s">
        <v>178</v>
      </c>
      <c r="D78" s="7"/>
      <c r="E78" s="7" t="s">
        <v>26</v>
      </c>
      <c r="F78" s="7"/>
      <c r="G78" s="26"/>
      <c r="H78" s="26"/>
      <c r="I78" s="50">
        <v>571</v>
      </c>
      <c r="J78" s="50">
        <v>420</v>
      </c>
      <c r="K78" s="26"/>
      <c r="L78" s="26"/>
      <c r="M78" s="62">
        <v>302</v>
      </c>
      <c r="N78" s="26"/>
      <c r="O78" s="49"/>
      <c r="P78" s="49"/>
      <c r="Q78" s="49"/>
      <c r="R78" s="49"/>
      <c r="S78" s="49"/>
      <c r="T78" s="49"/>
      <c r="U78" s="49"/>
      <c r="V78" s="2">
        <v>570</v>
      </c>
      <c r="W78" s="22"/>
    </row>
    <row r="79" spans="1:23" ht="16.5">
      <c r="A79" s="79"/>
      <c r="B79" s="6">
        <v>2</v>
      </c>
      <c r="C79" s="8" t="s">
        <v>180</v>
      </c>
      <c r="D79" s="7"/>
      <c r="E79" s="7" t="s">
        <v>26</v>
      </c>
      <c r="F79" s="7"/>
      <c r="G79" s="26"/>
      <c r="H79" s="26"/>
      <c r="I79" s="26"/>
      <c r="J79" s="26"/>
      <c r="K79" s="26"/>
      <c r="L79" s="26"/>
      <c r="M79" s="62">
        <v>151</v>
      </c>
      <c r="N79" s="26"/>
      <c r="O79" s="49"/>
      <c r="P79" s="49"/>
      <c r="Q79" s="49"/>
      <c r="R79" s="49"/>
      <c r="S79" s="49"/>
      <c r="T79" s="49"/>
      <c r="U79" s="49"/>
      <c r="V79" s="49"/>
      <c r="W79" s="22"/>
    </row>
    <row r="80" spans="1:23" ht="16.5">
      <c r="A80" s="79"/>
      <c r="B80" s="6">
        <v>3</v>
      </c>
      <c r="C80" s="8" t="s">
        <v>182</v>
      </c>
      <c r="D80" s="7"/>
      <c r="E80" s="7" t="s">
        <v>26</v>
      </c>
      <c r="F80" s="7"/>
      <c r="G80" s="26"/>
      <c r="H80" s="26"/>
      <c r="I80" s="26"/>
      <c r="J80" s="50">
        <v>480</v>
      </c>
      <c r="K80" s="26"/>
      <c r="L80" s="26"/>
      <c r="M80" s="62">
        <v>496</v>
      </c>
      <c r="N80" s="26"/>
      <c r="O80" s="49"/>
      <c r="P80" s="49"/>
      <c r="Q80" s="49"/>
      <c r="R80" s="2">
        <v>557</v>
      </c>
      <c r="S80" s="49"/>
      <c r="T80" s="49"/>
      <c r="U80" s="49"/>
      <c r="V80" s="49"/>
      <c r="W80" s="22"/>
    </row>
    <row r="81" spans="1:23" ht="16.5">
      <c r="A81" s="79"/>
      <c r="B81" s="6">
        <v>4</v>
      </c>
      <c r="C81" s="8" t="s">
        <v>184</v>
      </c>
      <c r="D81" s="7"/>
      <c r="E81" s="7" t="s">
        <v>68</v>
      </c>
      <c r="F81" s="7"/>
      <c r="G81" s="26"/>
      <c r="H81" s="26"/>
      <c r="I81" s="50">
        <v>631</v>
      </c>
      <c r="J81" s="50">
        <v>490</v>
      </c>
      <c r="K81" s="26"/>
      <c r="L81" s="26"/>
      <c r="M81" s="62">
        <v>657</v>
      </c>
      <c r="N81" s="26"/>
      <c r="O81" s="49"/>
      <c r="P81" s="49"/>
      <c r="Q81" s="49"/>
      <c r="R81" s="49"/>
      <c r="S81" s="49"/>
      <c r="T81" s="49"/>
      <c r="U81" s="49"/>
      <c r="V81" s="49"/>
      <c r="W81" s="22"/>
    </row>
    <row r="82" spans="1:23" ht="16.5">
      <c r="A82" s="79"/>
      <c r="B82" s="6">
        <v>5</v>
      </c>
      <c r="C82" s="8" t="s">
        <v>187</v>
      </c>
      <c r="D82" s="7"/>
      <c r="E82" s="7" t="s">
        <v>26</v>
      </c>
      <c r="F82" s="7"/>
      <c r="G82" s="26"/>
      <c r="H82" s="26"/>
      <c r="I82" s="26"/>
      <c r="J82" s="50">
        <v>360</v>
      </c>
      <c r="K82" s="26"/>
      <c r="L82" s="26"/>
      <c r="M82" s="62">
        <v>480</v>
      </c>
      <c r="N82" s="26"/>
      <c r="O82" s="49"/>
      <c r="P82" s="49"/>
      <c r="Q82" s="49"/>
      <c r="R82" s="49"/>
      <c r="S82" s="49"/>
      <c r="T82" s="49"/>
      <c r="U82" s="49"/>
      <c r="V82" s="2">
        <v>354</v>
      </c>
      <c r="W82" s="22"/>
    </row>
    <row r="83" spans="1:23" ht="16.5">
      <c r="A83" s="78" t="s">
        <v>190</v>
      </c>
      <c r="B83" s="7"/>
      <c r="C83" s="7" t="s">
        <v>19</v>
      </c>
      <c r="D83" s="7" t="s">
        <v>20</v>
      </c>
      <c r="E83" s="7" t="s">
        <v>21</v>
      </c>
      <c r="F83" s="7" t="s">
        <v>22</v>
      </c>
      <c r="G83" s="26"/>
      <c r="H83" s="26"/>
      <c r="I83" s="26"/>
      <c r="J83" s="26"/>
      <c r="K83" s="26"/>
      <c r="L83" s="26"/>
      <c r="M83" s="25"/>
      <c r="N83" s="26"/>
      <c r="O83" s="49"/>
      <c r="P83" s="49"/>
      <c r="Q83" s="49"/>
      <c r="R83" s="49"/>
      <c r="S83" s="49"/>
      <c r="T83" s="49"/>
      <c r="U83" s="49"/>
      <c r="V83" s="49"/>
      <c r="W83" s="22"/>
    </row>
    <row r="84" spans="1:23" ht="16.5">
      <c r="A84" s="79"/>
      <c r="B84" s="6">
        <v>1</v>
      </c>
      <c r="C84" s="8" t="s">
        <v>193</v>
      </c>
      <c r="D84" s="8"/>
      <c r="E84" s="7" t="s">
        <v>26</v>
      </c>
      <c r="F84" s="7"/>
      <c r="G84" s="26"/>
      <c r="H84" s="26"/>
      <c r="I84" s="26"/>
      <c r="J84" s="50">
        <v>270</v>
      </c>
      <c r="K84" s="26"/>
      <c r="L84" s="26"/>
      <c r="M84" s="25"/>
      <c r="N84" s="26"/>
      <c r="O84" s="49"/>
      <c r="P84" s="49"/>
      <c r="Q84" s="49"/>
      <c r="R84" s="49"/>
      <c r="S84" s="49"/>
      <c r="T84" s="2">
        <v>380</v>
      </c>
      <c r="U84" s="49"/>
      <c r="V84" s="49"/>
      <c r="W84" s="22"/>
    </row>
    <row r="85" spans="1:23" ht="16.5">
      <c r="A85" s="79"/>
      <c r="B85" s="6">
        <v>2</v>
      </c>
      <c r="C85" s="8" t="s">
        <v>195</v>
      </c>
      <c r="D85" s="8"/>
      <c r="E85" s="7" t="s">
        <v>26</v>
      </c>
      <c r="F85" s="7"/>
      <c r="G85" s="26"/>
      <c r="H85" s="26"/>
      <c r="I85" s="26"/>
      <c r="J85" s="50">
        <v>400</v>
      </c>
      <c r="K85" s="26"/>
      <c r="L85" s="26"/>
      <c r="M85" s="25"/>
      <c r="N85" s="26"/>
      <c r="O85" s="49"/>
      <c r="P85" s="49"/>
      <c r="Q85" s="2">
        <v>509</v>
      </c>
      <c r="R85" s="49"/>
      <c r="S85" s="49"/>
      <c r="T85" s="2">
        <v>405</v>
      </c>
      <c r="U85" s="49"/>
      <c r="V85" s="49"/>
      <c r="W85" s="22"/>
    </row>
    <row r="86" spans="1:23" ht="16.5">
      <c r="A86" s="79"/>
      <c r="B86" s="6">
        <v>3</v>
      </c>
      <c r="C86" s="8" t="s">
        <v>197</v>
      </c>
      <c r="D86" s="8"/>
      <c r="E86" s="7" t="s">
        <v>26</v>
      </c>
      <c r="F86" s="7"/>
      <c r="G86" s="26"/>
      <c r="H86" s="26"/>
      <c r="I86" s="26"/>
      <c r="J86" s="26"/>
      <c r="K86" s="26"/>
      <c r="L86" s="26"/>
      <c r="M86" s="25"/>
      <c r="N86" s="26"/>
      <c r="O86" s="49"/>
      <c r="P86" s="49"/>
      <c r="Q86" s="49"/>
      <c r="R86" s="49"/>
      <c r="S86" s="2">
        <v>320</v>
      </c>
      <c r="T86" s="2">
        <v>385</v>
      </c>
      <c r="U86" s="49"/>
      <c r="V86" s="49"/>
      <c r="W86" s="22"/>
    </row>
    <row r="87" spans="1:23" ht="16.5">
      <c r="A87" s="78" t="s">
        <v>200</v>
      </c>
      <c r="B87" s="7"/>
      <c r="C87" s="7" t="s">
        <v>19</v>
      </c>
      <c r="D87" s="7" t="s">
        <v>20</v>
      </c>
      <c r="E87" s="7" t="s">
        <v>21</v>
      </c>
      <c r="F87" s="7" t="s">
        <v>22</v>
      </c>
      <c r="G87" s="26"/>
      <c r="H87" s="26"/>
      <c r="I87" s="26"/>
      <c r="J87" s="26"/>
      <c r="K87" s="26"/>
      <c r="L87" s="26"/>
      <c r="M87" s="25"/>
      <c r="N87" s="26"/>
      <c r="O87" s="49"/>
      <c r="P87" s="49"/>
      <c r="Q87" s="49"/>
      <c r="R87" s="49"/>
      <c r="S87" s="49"/>
      <c r="T87" s="49"/>
      <c r="U87" s="49"/>
      <c r="V87" s="49"/>
      <c r="W87" s="22"/>
    </row>
    <row r="88" spans="1:23" ht="16.5">
      <c r="A88" s="79"/>
      <c r="B88" s="6">
        <v>1</v>
      </c>
      <c r="C88" s="8" t="s">
        <v>202</v>
      </c>
      <c r="D88" s="8"/>
      <c r="E88" s="7" t="s">
        <v>26</v>
      </c>
      <c r="F88" s="7"/>
      <c r="G88" s="26"/>
      <c r="H88" s="26"/>
      <c r="I88" s="26"/>
      <c r="J88" s="26"/>
      <c r="K88" s="26"/>
      <c r="L88" s="26"/>
      <c r="M88" s="25"/>
      <c r="N88" s="50">
        <v>448</v>
      </c>
      <c r="O88" s="49"/>
      <c r="P88" s="49"/>
      <c r="Q88" s="2">
        <v>502</v>
      </c>
      <c r="R88" s="49"/>
      <c r="S88" s="49"/>
      <c r="T88" s="2">
        <v>475</v>
      </c>
      <c r="U88" s="49"/>
      <c r="V88" s="49"/>
      <c r="W88" s="22"/>
    </row>
    <row r="89" spans="1:23" ht="16.5">
      <c r="A89" s="79"/>
      <c r="B89" s="6">
        <v>2</v>
      </c>
      <c r="C89" s="8" t="s">
        <v>203</v>
      </c>
      <c r="D89" s="8"/>
      <c r="E89" s="7" t="s">
        <v>26</v>
      </c>
      <c r="F89" s="7"/>
      <c r="G89" s="26"/>
      <c r="H89" s="26"/>
      <c r="I89" s="26"/>
      <c r="J89" s="26"/>
      <c r="K89" s="26"/>
      <c r="L89" s="26"/>
      <c r="M89" s="25"/>
      <c r="N89" s="50">
        <v>80</v>
      </c>
      <c r="O89" s="49"/>
      <c r="P89" s="49"/>
      <c r="Q89" s="49"/>
      <c r="R89" s="49"/>
      <c r="S89" s="49"/>
      <c r="T89" s="49"/>
      <c r="U89" s="49"/>
      <c r="V89" s="49"/>
      <c r="W89" s="22"/>
    </row>
    <row r="90" spans="1:23" ht="16.5">
      <c r="A90" s="78" t="s">
        <v>205</v>
      </c>
      <c r="B90" s="7"/>
      <c r="C90" s="7" t="s">
        <v>19</v>
      </c>
      <c r="D90" s="7" t="s">
        <v>20</v>
      </c>
      <c r="E90" s="7" t="s">
        <v>21</v>
      </c>
      <c r="F90" s="7" t="s">
        <v>22</v>
      </c>
      <c r="G90" s="26"/>
      <c r="H90" s="26"/>
      <c r="I90" s="26"/>
      <c r="J90" s="26"/>
      <c r="K90" s="26"/>
      <c r="L90" s="26"/>
      <c r="M90" s="25"/>
      <c r="N90" s="26"/>
      <c r="O90" s="49"/>
      <c r="P90" s="49"/>
      <c r="Q90" s="49"/>
      <c r="R90" s="49"/>
      <c r="S90" s="49"/>
      <c r="T90" s="49"/>
      <c r="U90" s="49"/>
      <c r="V90" s="49"/>
      <c r="W90" s="22"/>
    </row>
    <row r="91" spans="1:23" ht="16.5">
      <c r="A91" s="79"/>
      <c r="B91" s="6">
        <v>1</v>
      </c>
      <c r="C91" s="7" t="s">
        <v>207</v>
      </c>
      <c r="D91" s="7"/>
      <c r="E91" s="7" t="s">
        <v>26</v>
      </c>
      <c r="F91" s="7"/>
      <c r="G91" s="26"/>
      <c r="H91" s="26"/>
      <c r="I91" s="26"/>
      <c r="J91" s="21">
        <v>410</v>
      </c>
      <c r="K91" s="21">
        <v>367</v>
      </c>
      <c r="L91" s="26"/>
      <c r="M91" s="25"/>
      <c r="N91" s="26"/>
      <c r="O91" s="49"/>
      <c r="P91" s="49"/>
      <c r="Q91" s="49"/>
      <c r="R91" s="49"/>
      <c r="S91" s="49"/>
      <c r="T91" s="11">
        <v>355</v>
      </c>
      <c r="U91" s="49"/>
      <c r="V91" s="49"/>
      <c r="W91" s="22"/>
    </row>
    <row r="92" spans="1:23" ht="16.5">
      <c r="A92" s="79"/>
      <c r="B92" s="6">
        <v>2</v>
      </c>
      <c r="C92" s="7" t="s">
        <v>209</v>
      </c>
      <c r="D92" s="7"/>
      <c r="E92" s="7" t="s">
        <v>26</v>
      </c>
      <c r="F92" s="7"/>
      <c r="G92" s="26"/>
      <c r="H92" s="26"/>
      <c r="I92" s="26"/>
      <c r="J92" s="26"/>
      <c r="K92" s="26"/>
      <c r="L92" s="21">
        <f>513+10</f>
        <v>523</v>
      </c>
      <c r="M92" s="25"/>
      <c r="N92" s="26"/>
      <c r="O92" s="49"/>
      <c r="P92" s="49"/>
      <c r="Q92" s="49"/>
      <c r="R92" s="11">
        <v>416</v>
      </c>
      <c r="S92" s="11">
        <v>497</v>
      </c>
      <c r="T92" s="49"/>
      <c r="U92" s="49"/>
      <c r="V92" s="49"/>
      <c r="W92" s="22"/>
    </row>
    <row r="93" spans="1:23" ht="16.5">
      <c r="A93" s="79"/>
      <c r="B93" s="6">
        <v>3</v>
      </c>
      <c r="C93" s="7" t="s">
        <v>211</v>
      </c>
      <c r="D93" s="7"/>
      <c r="E93" s="7" t="s">
        <v>26</v>
      </c>
      <c r="F93" s="7"/>
      <c r="G93" s="26"/>
      <c r="H93" s="26"/>
      <c r="I93" s="26"/>
      <c r="J93" s="26"/>
      <c r="K93" s="26"/>
      <c r="L93" s="21">
        <f>235+25+10+13</f>
        <v>283</v>
      </c>
      <c r="M93" s="25"/>
      <c r="N93" s="26"/>
      <c r="O93" s="49"/>
      <c r="P93" s="49"/>
      <c r="Q93" s="49"/>
      <c r="R93" s="11">
        <v>241</v>
      </c>
      <c r="S93" s="49"/>
      <c r="T93" s="49"/>
      <c r="U93" s="49"/>
      <c r="V93" s="49"/>
      <c r="W93" s="22"/>
    </row>
    <row r="94" spans="1:23" ht="16.5">
      <c r="A94" s="79"/>
      <c r="B94" s="6">
        <v>4</v>
      </c>
      <c r="C94" s="7" t="s">
        <v>213</v>
      </c>
      <c r="D94" s="7"/>
      <c r="E94" s="7" t="s">
        <v>26</v>
      </c>
      <c r="F94" s="7"/>
      <c r="G94" s="26"/>
      <c r="H94" s="26"/>
      <c r="I94" s="26"/>
      <c r="J94" s="26"/>
      <c r="K94" s="26"/>
      <c r="L94" s="21">
        <f>217+7+1+20+20</f>
        <v>265</v>
      </c>
      <c r="M94" s="25"/>
      <c r="N94" s="26"/>
      <c r="O94" s="49"/>
      <c r="P94" s="49"/>
      <c r="Q94" s="49"/>
      <c r="R94" s="11">
        <v>216</v>
      </c>
      <c r="S94" s="49"/>
      <c r="T94" s="49"/>
      <c r="U94" s="49"/>
      <c r="V94" s="49"/>
      <c r="W94" s="22"/>
    </row>
    <row r="95" spans="1:23" ht="16.5">
      <c r="A95" s="73" t="s">
        <v>216</v>
      </c>
      <c r="B95" s="8"/>
      <c r="C95" s="8" t="s">
        <v>19</v>
      </c>
      <c r="D95" s="8" t="s">
        <v>20</v>
      </c>
      <c r="E95" s="7" t="s">
        <v>21</v>
      </c>
      <c r="F95" s="7" t="s">
        <v>22</v>
      </c>
      <c r="G95" s="26"/>
      <c r="H95" s="26"/>
      <c r="I95" s="26"/>
      <c r="J95" s="26"/>
      <c r="K95" s="26"/>
      <c r="L95" s="26"/>
      <c r="M95" s="25"/>
      <c r="N95" s="26"/>
      <c r="O95" s="49"/>
      <c r="P95" s="49"/>
      <c r="Q95" s="49"/>
      <c r="R95" s="49"/>
      <c r="S95" s="49"/>
      <c r="T95" s="49"/>
      <c r="U95" s="49"/>
      <c r="V95" s="49"/>
      <c r="W95" s="22"/>
    </row>
    <row r="96" spans="1:23" ht="16.5">
      <c r="A96" s="74"/>
      <c r="B96" s="6">
        <v>1</v>
      </c>
      <c r="C96" s="8" t="s">
        <v>218</v>
      </c>
      <c r="D96" s="8"/>
      <c r="E96" s="7" t="s">
        <v>219</v>
      </c>
      <c r="F96" s="7"/>
      <c r="G96" s="26"/>
      <c r="H96" s="26"/>
      <c r="I96" s="26"/>
      <c r="J96" s="26"/>
      <c r="K96" s="26"/>
      <c r="L96" s="21">
        <f>646+8+10+20+8+10+1</f>
        <v>703</v>
      </c>
      <c r="M96" s="25"/>
      <c r="N96" s="26"/>
      <c r="O96" s="49"/>
      <c r="P96" s="49"/>
      <c r="Q96" s="49"/>
      <c r="R96" s="49"/>
      <c r="S96" s="49"/>
      <c r="T96" s="49"/>
      <c r="U96" s="49"/>
      <c r="V96" s="49"/>
      <c r="W96" s="22"/>
    </row>
    <row r="97" spans="1:23" ht="16.5">
      <c r="A97" s="74"/>
      <c r="B97" s="6">
        <v>2</v>
      </c>
      <c r="C97" s="8" t="s">
        <v>221</v>
      </c>
      <c r="D97" s="8"/>
      <c r="E97" s="7" t="s">
        <v>219</v>
      </c>
      <c r="F97" s="7"/>
      <c r="G97" s="26"/>
      <c r="H97" s="26"/>
      <c r="I97" s="26"/>
      <c r="J97" s="26"/>
      <c r="K97" s="21">
        <v>420</v>
      </c>
      <c r="L97" s="21">
        <f>229+212+57+19+25+11+18+16</f>
        <v>587</v>
      </c>
      <c r="M97" s="25"/>
      <c r="N97" s="26"/>
      <c r="O97" s="49"/>
      <c r="P97" s="49"/>
      <c r="Q97" s="49"/>
      <c r="R97" s="11">
        <v>397</v>
      </c>
      <c r="S97" s="49"/>
      <c r="T97" s="49"/>
      <c r="U97" s="49"/>
      <c r="V97" s="11">
        <v>365</v>
      </c>
      <c r="W97" s="22"/>
    </row>
    <row r="98" spans="1:23" ht="16.5">
      <c r="A98" s="22"/>
      <c r="B98" s="22"/>
      <c r="C98" s="27"/>
      <c r="D98" s="22"/>
      <c r="E98" s="22"/>
      <c r="F98" s="7" t="s">
        <v>20</v>
      </c>
      <c r="G98" s="21">
        <f>SUM(G2:G97)</f>
        <v>1935</v>
      </c>
      <c r="H98" s="21">
        <f t="shared" ref="H98:N98" si="0">SUM(H2:H97)</f>
        <v>1776</v>
      </c>
      <c r="I98" s="21">
        <f t="shared" si="0"/>
        <v>6213</v>
      </c>
      <c r="J98" s="21">
        <f t="shared" si="0"/>
        <v>9606</v>
      </c>
      <c r="K98" s="21">
        <f t="shared" si="0"/>
        <v>3930</v>
      </c>
      <c r="L98" s="21">
        <f t="shared" si="0"/>
        <v>12440</v>
      </c>
      <c r="M98" s="21">
        <f t="shared" si="0"/>
        <v>12299</v>
      </c>
      <c r="N98" s="21">
        <f t="shared" si="0"/>
        <v>1481</v>
      </c>
      <c r="O98" s="11">
        <f>SUM(O2:O97)</f>
        <v>4089</v>
      </c>
      <c r="P98" s="11">
        <f t="shared" ref="P98:V98" si="1">SUM(P2:P97)</f>
        <v>7028</v>
      </c>
      <c r="Q98" s="11">
        <f t="shared" si="1"/>
        <v>3095</v>
      </c>
      <c r="R98" s="11">
        <f t="shared" si="1"/>
        <v>14515</v>
      </c>
      <c r="S98" s="11">
        <f t="shared" si="1"/>
        <v>5930</v>
      </c>
      <c r="T98" s="11">
        <f t="shared" si="1"/>
        <v>5205</v>
      </c>
      <c r="U98" s="11">
        <f t="shared" si="1"/>
        <v>1407</v>
      </c>
      <c r="V98" s="11">
        <f t="shared" si="1"/>
        <v>10328</v>
      </c>
      <c r="W98" s="7">
        <f>SUM(G98:V98)</f>
        <v>101277</v>
      </c>
    </row>
    <row r="99" spans="1:23" ht="16.5">
      <c r="A99" s="22"/>
      <c r="B99" s="22"/>
      <c r="C99" s="27"/>
      <c r="D99" s="22"/>
      <c r="E99" s="22"/>
      <c r="F99" s="7" t="s">
        <v>323</v>
      </c>
      <c r="G99" s="21">
        <f>G98*15/1000</f>
        <v>29.024999999999999</v>
      </c>
      <c r="H99" s="21">
        <f t="shared" ref="H99:V99" si="2">H98*15/1000</f>
        <v>26.64</v>
      </c>
      <c r="I99" s="21">
        <f t="shared" si="2"/>
        <v>93.194999999999993</v>
      </c>
      <c r="J99" s="21">
        <f t="shared" si="2"/>
        <v>144.09</v>
      </c>
      <c r="K99" s="21">
        <f t="shared" si="2"/>
        <v>58.95</v>
      </c>
      <c r="L99" s="21">
        <f t="shared" si="2"/>
        <v>186.6</v>
      </c>
      <c r="M99" s="21">
        <f t="shared" si="2"/>
        <v>184.48500000000001</v>
      </c>
      <c r="N99" s="21">
        <f t="shared" si="2"/>
        <v>22.215</v>
      </c>
      <c r="O99" s="11">
        <f t="shared" si="2"/>
        <v>61.335000000000001</v>
      </c>
      <c r="P99" s="11">
        <f t="shared" si="2"/>
        <v>105.42</v>
      </c>
      <c r="Q99" s="11">
        <f t="shared" si="2"/>
        <v>46.424999999999997</v>
      </c>
      <c r="R99" s="11">
        <f t="shared" si="2"/>
        <v>217.72499999999999</v>
      </c>
      <c r="S99" s="11">
        <f t="shared" si="2"/>
        <v>88.95</v>
      </c>
      <c r="T99" s="11">
        <f t="shared" si="2"/>
        <v>78.075000000000003</v>
      </c>
      <c r="U99" s="11">
        <f t="shared" si="2"/>
        <v>21.105</v>
      </c>
      <c r="V99" s="11">
        <f t="shared" si="2"/>
        <v>154.91999999999999</v>
      </c>
      <c r="W99" s="7">
        <f>SUM(G99:V99)</f>
        <v>1519.1550000000002</v>
      </c>
    </row>
    <row r="100" spans="1:23" ht="16.5">
      <c r="A100" s="22"/>
      <c r="B100" s="22"/>
      <c r="C100" s="27"/>
      <c r="D100" s="22"/>
      <c r="E100" s="22"/>
      <c r="F100" s="7" t="s">
        <v>322</v>
      </c>
      <c r="G100" s="67">
        <v>30</v>
      </c>
      <c r="H100" s="67">
        <v>27</v>
      </c>
      <c r="I100" s="21">
        <v>94</v>
      </c>
      <c r="J100" s="21">
        <v>145</v>
      </c>
      <c r="K100" s="67">
        <v>59</v>
      </c>
      <c r="L100" s="21">
        <v>187</v>
      </c>
      <c r="M100" s="21">
        <v>185</v>
      </c>
      <c r="N100" s="21">
        <v>23</v>
      </c>
      <c r="O100" s="11">
        <v>62</v>
      </c>
      <c r="P100" s="11">
        <v>106</v>
      </c>
      <c r="Q100" s="11">
        <v>47</v>
      </c>
      <c r="R100" s="11">
        <v>218</v>
      </c>
      <c r="S100" s="11">
        <v>89</v>
      </c>
      <c r="T100" s="11">
        <v>79</v>
      </c>
      <c r="U100" s="11">
        <v>22</v>
      </c>
      <c r="V100" s="11">
        <v>155</v>
      </c>
      <c r="W100" s="7">
        <f>SUM(G100:V100)</f>
        <v>1528</v>
      </c>
    </row>
    <row r="101" spans="1:23">
      <c r="A101" s="22"/>
      <c r="B101" s="22"/>
      <c r="C101" s="27"/>
      <c r="D101" s="22"/>
      <c r="E101" s="22"/>
      <c r="F101" s="22"/>
      <c r="G101" s="22"/>
      <c r="H101" s="22"/>
      <c r="K101" s="22"/>
      <c r="L101" s="22"/>
      <c r="M101" s="22"/>
      <c r="N101" s="58"/>
      <c r="O101" s="22"/>
      <c r="P101" s="22"/>
      <c r="S101" s="22"/>
      <c r="T101" s="22"/>
      <c r="U101" s="22"/>
      <c r="V101" s="22"/>
      <c r="W101" s="22"/>
    </row>
    <row r="102" spans="1:23" ht="19.5">
      <c r="J102" s="72" t="s">
        <v>346</v>
      </c>
      <c r="K102" s="72">
        <f>SUM(G100:N100)</f>
        <v>750</v>
      </c>
      <c r="R102" s="72" t="s">
        <v>346</v>
      </c>
      <c r="S102" s="72">
        <f>SUM(O100:V100)</f>
        <v>778</v>
      </c>
    </row>
  </sheetData>
  <mergeCells count="13">
    <mergeCell ref="A1:V1"/>
    <mergeCell ref="O2:V2"/>
    <mergeCell ref="A3:A28"/>
    <mergeCell ref="A29:A45"/>
    <mergeCell ref="A46:A55"/>
    <mergeCell ref="A95:A97"/>
    <mergeCell ref="G2:N2"/>
    <mergeCell ref="A56:A60"/>
    <mergeCell ref="A61:A76"/>
    <mergeCell ref="A77:A82"/>
    <mergeCell ref="A83:A86"/>
    <mergeCell ref="A87:A89"/>
    <mergeCell ref="A90:A9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6"/>
  <sheetViews>
    <sheetView tabSelected="1" topLeftCell="Z43" zoomScale="85" zoomScaleNormal="85" workbookViewId="0">
      <selection activeCell="AI48" sqref="AI48"/>
    </sheetView>
  </sheetViews>
  <sheetFormatPr defaultRowHeight="12.75"/>
  <cols>
    <col min="2" max="2" width="10.85546875" customWidth="1"/>
    <col min="3" max="3" width="21.5703125" customWidth="1"/>
    <col min="4" max="4" width="12.28515625" customWidth="1"/>
    <col min="5" max="5" width="26.140625" customWidth="1"/>
    <col min="6" max="6" width="28.140625" customWidth="1"/>
    <col min="17" max="17" width="21.7109375" customWidth="1"/>
    <col min="18" max="18" width="12.140625" customWidth="1"/>
    <col min="19" max="19" width="20.42578125" customWidth="1"/>
    <col min="20" max="20" width="14.28515625" customWidth="1"/>
    <col min="21" max="21" width="14" customWidth="1"/>
    <col min="22" max="22" width="13.42578125" customWidth="1"/>
    <col min="23" max="29" width="16.5703125" customWidth="1"/>
    <col min="31" max="31" width="23.5703125" customWidth="1"/>
    <col min="32" max="32" width="9.85546875" customWidth="1"/>
    <col min="33" max="33" width="15.7109375" customWidth="1"/>
    <col min="34" max="34" width="21.5703125" customWidth="1"/>
    <col min="35" max="35" width="20.42578125" customWidth="1"/>
  </cols>
  <sheetData>
    <row r="1" spans="1:38" ht="30">
      <c r="A1" s="121" t="s">
        <v>16</v>
      </c>
      <c r="B1" s="122"/>
      <c r="C1" s="122"/>
      <c r="D1" s="122"/>
      <c r="E1" s="122"/>
      <c r="F1" s="123"/>
      <c r="G1" s="3"/>
      <c r="H1" s="3"/>
      <c r="I1" s="3"/>
      <c r="J1" s="3"/>
      <c r="K1" s="3"/>
      <c r="L1" s="3"/>
      <c r="M1" s="3"/>
      <c r="N1" s="22"/>
      <c r="O1" s="22"/>
      <c r="P1" s="22"/>
      <c r="Q1" s="22"/>
      <c r="R1" s="124" t="s">
        <v>342</v>
      </c>
      <c r="S1" s="124"/>
      <c r="T1" s="124"/>
      <c r="U1" s="124"/>
      <c r="V1" s="124"/>
      <c r="W1" s="125"/>
      <c r="X1" s="124" t="s">
        <v>325</v>
      </c>
      <c r="Y1" s="124"/>
      <c r="Z1" s="124"/>
      <c r="AA1" s="124"/>
      <c r="AB1" s="124"/>
      <c r="AC1" s="125"/>
      <c r="AD1" s="124" t="s">
        <v>343</v>
      </c>
      <c r="AE1" s="124"/>
      <c r="AF1" s="124"/>
      <c r="AG1" s="124"/>
      <c r="AH1" s="124"/>
      <c r="AI1" s="125"/>
      <c r="AJ1" s="22"/>
      <c r="AK1" s="22"/>
      <c r="AL1" s="22"/>
    </row>
    <row r="2" spans="1:38" ht="16.5">
      <c r="A2" s="78" t="s">
        <v>18</v>
      </c>
      <c r="B2" s="7"/>
      <c r="C2" s="16" t="s">
        <v>19</v>
      </c>
      <c r="D2" s="7" t="s">
        <v>20</v>
      </c>
      <c r="E2" s="7" t="s">
        <v>21</v>
      </c>
      <c r="F2" s="7" t="s">
        <v>22</v>
      </c>
      <c r="G2" s="29" t="s">
        <v>299</v>
      </c>
      <c r="H2" s="46" t="s">
        <v>300</v>
      </c>
      <c r="I2" s="47" t="s">
        <v>301</v>
      </c>
      <c r="J2" s="70" t="s">
        <v>302</v>
      </c>
      <c r="K2" s="51" t="s">
        <v>308</v>
      </c>
      <c r="L2" s="53" t="s">
        <v>335</v>
      </c>
      <c r="M2" s="55" t="s">
        <v>309</v>
      </c>
      <c r="N2" s="56" t="s">
        <v>314</v>
      </c>
      <c r="O2" s="57" t="s">
        <v>319</v>
      </c>
      <c r="P2" s="17" t="s">
        <v>321</v>
      </c>
      <c r="Q2" s="22"/>
      <c r="R2" s="126" t="s">
        <v>330</v>
      </c>
      <c r="S2" s="126"/>
      <c r="T2" s="126"/>
      <c r="U2" s="126"/>
      <c r="V2" s="126"/>
      <c r="W2" s="127"/>
      <c r="X2" s="131" t="s">
        <v>326</v>
      </c>
      <c r="Y2" s="131"/>
      <c r="Z2" s="131"/>
      <c r="AA2" s="131"/>
      <c r="AB2" s="131"/>
      <c r="AC2" s="132"/>
      <c r="AD2" s="128" t="s">
        <v>331</v>
      </c>
      <c r="AE2" s="129"/>
      <c r="AF2" s="129"/>
      <c r="AG2" s="129"/>
      <c r="AH2" s="129"/>
      <c r="AI2" s="130"/>
      <c r="AJ2" s="22"/>
      <c r="AK2" s="22"/>
      <c r="AL2" s="22"/>
    </row>
    <row r="3" spans="1:38" ht="16.5">
      <c r="A3" s="79"/>
      <c r="B3" s="6">
        <v>1</v>
      </c>
      <c r="C3" s="17" t="s">
        <v>23</v>
      </c>
      <c r="D3" s="8"/>
      <c r="E3" s="7" t="s">
        <v>24</v>
      </c>
      <c r="F3" s="7"/>
      <c r="G3" s="29">
        <v>400</v>
      </c>
      <c r="H3" s="9"/>
      <c r="I3" s="7"/>
      <c r="J3" s="8"/>
      <c r="K3" s="17"/>
      <c r="L3" s="7"/>
      <c r="M3" s="7"/>
      <c r="N3" s="23"/>
      <c r="O3" s="24"/>
      <c r="P3" s="28"/>
      <c r="Q3" s="22"/>
      <c r="R3" s="17" t="s">
        <v>327</v>
      </c>
      <c r="S3" s="17" t="s">
        <v>19</v>
      </c>
      <c r="T3" s="17" t="s">
        <v>20</v>
      </c>
      <c r="U3" s="17" t="s">
        <v>328</v>
      </c>
      <c r="V3" s="17" t="s">
        <v>323</v>
      </c>
      <c r="W3" s="17" t="s">
        <v>322</v>
      </c>
      <c r="X3" s="17" t="s">
        <v>327</v>
      </c>
      <c r="Y3" s="17" t="s">
        <v>19</v>
      </c>
      <c r="Z3" s="17" t="s">
        <v>20</v>
      </c>
      <c r="AA3" s="17" t="s">
        <v>328</v>
      </c>
      <c r="AB3" s="17" t="s">
        <v>323</v>
      </c>
      <c r="AC3" s="17" t="s">
        <v>322</v>
      </c>
      <c r="AD3" s="17" t="s">
        <v>327</v>
      </c>
      <c r="AE3" s="17" t="s">
        <v>19</v>
      </c>
      <c r="AF3" s="17" t="s">
        <v>20</v>
      </c>
      <c r="AG3" s="17" t="s">
        <v>328</v>
      </c>
      <c r="AH3" s="17" t="s">
        <v>323</v>
      </c>
      <c r="AI3" s="17" t="s">
        <v>322</v>
      </c>
      <c r="AJ3" s="22"/>
      <c r="AK3" s="22"/>
      <c r="AL3" s="22"/>
    </row>
    <row r="4" spans="1:38" ht="16.5">
      <c r="A4" s="79"/>
      <c r="B4" s="6">
        <v>2</v>
      </c>
      <c r="C4" s="17" t="s">
        <v>27</v>
      </c>
      <c r="D4" s="8"/>
      <c r="E4" s="7" t="s">
        <v>24</v>
      </c>
      <c r="F4" s="7"/>
      <c r="G4" s="7"/>
      <c r="H4" s="41">
        <v>3100</v>
      </c>
      <c r="I4" s="7"/>
      <c r="J4" s="8"/>
      <c r="K4" s="17"/>
      <c r="L4" s="7"/>
      <c r="M4" s="7"/>
      <c r="N4" s="23"/>
      <c r="O4" s="24"/>
      <c r="P4" s="28"/>
      <c r="Q4" s="22"/>
      <c r="R4" s="17">
        <v>1</v>
      </c>
      <c r="S4" s="17" t="s">
        <v>27</v>
      </c>
      <c r="T4" s="44">
        <v>3100</v>
      </c>
      <c r="U4" s="17">
        <f>SUM(T4)</f>
        <v>3100</v>
      </c>
      <c r="V4" s="17">
        <f>U4*30/1000</f>
        <v>93</v>
      </c>
      <c r="W4" s="17">
        <v>93</v>
      </c>
      <c r="X4" s="17">
        <v>1</v>
      </c>
      <c r="Y4" s="17" t="s">
        <v>23</v>
      </c>
      <c r="Z4" s="17">
        <v>400</v>
      </c>
      <c r="AA4" s="17">
        <f>SUM(Z4)</f>
        <v>400</v>
      </c>
      <c r="AB4" s="17">
        <f>AA4*30/1000</f>
        <v>12</v>
      </c>
      <c r="AC4" s="17">
        <v>12</v>
      </c>
      <c r="AD4" s="17">
        <v>1</v>
      </c>
      <c r="AE4" s="17" t="s">
        <v>62</v>
      </c>
      <c r="AF4" s="8">
        <v>1180</v>
      </c>
      <c r="AG4" s="17">
        <f>SUM(AF4)</f>
        <v>1180</v>
      </c>
      <c r="AH4" s="17">
        <f>AG4*30/1000</f>
        <v>35.4</v>
      </c>
      <c r="AI4" s="33">
        <v>36</v>
      </c>
      <c r="AJ4" s="22"/>
      <c r="AK4" s="22"/>
      <c r="AL4" s="22"/>
    </row>
    <row r="5" spans="1:38" ht="16.5">
      <c r="A5" s="79"/>
      <c r="B5" s="6">
        <v>3</v>
      </c>
      <c r="C5" s="17" t="s">
        <v>29</v>
      </c>
      <c r="D5" s="8"/>
      <c r="E5" s="7" t="s">
        <v>24</v>
      </c>
      <c r="F5" s="7"/>
      <c r="G5" s="7"/>
      <c r="H5" s="41">
        <v>950</v>
      </c>
      <c r="I5" s="7"/>
      <c r="J5" s="8"/>
      <c r="K5" s="17"/>
      <c r="L5" s="7"/>
      <c r="M5" s="7"/>
      <c r="N5" s="23"/>
      <c r="O5" s="24"/>
      <c r="P5" s="28"/>
      <c r="Q5" s="22"/>
      <c r="R5" s="97">
        <v>2</v>
      </c>
      <c r="S5" s="17" t="s">
        <v>29</v>
      </c>
      <c r="T5" s="44">
        <v>950</v>
      </c>
      <c r="U5" s="90">
        <f>SUM(T5:T6)</f>
        <v>1380</v>
      </c>
      <c r="V5" s="90">
        <f>U5*30/1000</f>
        <v>41.4</v>
      </c>
      <c r="W5" s="90">
        <v>42</v>
      </c>
      <c r="X5" s="90">
        <v>2</v>
      </c>
      <c r="Y5" s="17" t="s">
        <v>51</v>
      </c>
      <c r="Z5" s="90">
        <v>3837</v>
      </c>
      <c r="AA5" s="90">
        <f t="shared" ref="AA5" si="0">SUM(Z5)</f>
        <v>3837</v>
      </c>
      <c r="AB5" s="90">
        <f t="shared" ref="AB5:AB8" si="1">AA5*30/1000</f>
        <v>115.11</v>
      </c>
      <c r="AC5" s="90">
        <v>116</v>
      </c>
      <c r="AD5" s="17">
        <v>2</v>
      </c>
      <c r="AE5" s="17" t="s">
        <v>99</v>
      </c>
      <c r="AF5" s="8">
        <v>2005</v>
      </c>
      <c r="AG5" s="17">
        <f t="shared" ref="AG5:AG19" si="2">SUM(AF5)</f>
        <v>2005</v>
      </c>
      <c r="AH5" s="17">
        <f t="shared" ref="AH5:AH18" si="3">AG5*30/1000</f>
        <v>60.15</v>
      </c>
      <c r="AI5" s="33">
        <v>61</v>
      </c>
      <c r="AJ5" s="22"/>
      <c r="AK5" s="22"/>
      <c r="AL5" s="22"/>
    </row>
    <row r="6" spans="1:38" ht="16.5">
      <c r="A6" s="79"/>
      <c r="B6" s="6">
        <v>4</v>
      </c>
      <c r="C6" s="17" t="s">
        <v>31</v>
      </c>
      <c r="D6" s="8"/>
      <c r="E6" s="7"/>
      <c r="F6" s="7"/>
      <c r="G6" s="7"/>
      <c r="H6" s="41">
        <v>2095</v>
      </c>
      <c r="I6" s="7"/>
      <c r="J6" s="8"/>
      <c r="K6" s="17"/>
      <c r="L6" s="7"/>
      <c r="M6" s="7"/>
      <c r="N6" s="23"/>
      <c r="O6" s="24"/>
      <c r="P6" s="28"/>
      <c r="Q6" s="22"/>
      <c r="R6" s="97"/>
      <c r="S6" s="17" t="s">
        <v>141</v>
      </c>
      <c r="T6" s="44">
        <v>430</v>
      </c>
      <c r="U6" s="97"/>
      <c r="V6" s="97"/>
      <c r="W6" s="97"/>
      <c r="X6" s="90"/>
      <c r="Y6" s="17" t="s">
        <v>59</v>
      </c>
      <c r="Z6" s="90"/>
      <c r="AA6" s="90"/>
      <c r="AB6" s="90"/>
      <c r="AC6" s="90"/>
      <c r="AD6" s="17">
        <v>3</v>
      </c>
      <c r="AE6" s="17" t="s">
        <v>104</v>
      </c>
      <c r="AF6" s="34">
        <v>430</v>
      </c>
      <c r="AG6" s="17">
        <f t="shared" si="2"/>
        <v>430</v>
      </c>
      <c r="AH6" s="17">
        <f t="shared" si="3"/>
        <v>12.9</v>
      </c>
      <c r="AI6" s="33">
        <v>13</v>
      </c>
      <c r="AJ6" s="22"/>
      <c r="AK6" s="22"/>
      <c r="AL6" s="22"/>
    </row>
    <row r="7" spans="1:38" ht="16.5">
      <c r="A7" s="79"/>
      <c r="B7" s="6">
        <v>5</v>
      </c>
      <c r="C7" s="17" t="s">
        <v>33</v>
      </c>
      <c r="D7" s="8"/>
      <c r="E7" s="7" t="s">
        <v>34</v>
      </c>
      <c r="F7" s="7" t="s">
        <v>35</v>
      </c>
      <c r="G7" s="7"/>
      <c r="H7" s="41">
        <v>1150</v>
      </c>
      <c r="I7" s="7"/>
      <c r="J7" s="8"/>
      <c r="K7" s="17"/>
      <c r="L7" s="7"/>
      <c r="M7" s="7"/>
      <c r="N7" s="23"/>
      <c r="O7" s="24"/>
      <c r="P7" s="28"/>
      <c r="Q7" s="22"/>
      <c r="R7" s="17">
        <v>3</v>
      </c>
      <c r="S7" s="17" t="s">
        <v>31</v>
      </c>
      <c r="T7" s="44">
        <v>2095</v>
      </c>
      <c r="U7" s="17">
        <f>SUM(T7)</f>
        <v>2095</v>
      </c>
      <c r="V7" s="17">
        <f>U7*30/1000</f>
        <v>62.85</v>
      </c>
      <c r="W7" s="17">
        <v>63</v>
      </c>
      <c r="X7" s="90"/>
      <c r="Y7" s="17" t="s">
        <v>73</v>
      </c>
      <c r="Z7" s="90"/>
      <c r="AA7" s="90"/>
      <c r="AB7" s="90"/>
      <c r="AC7" s="90"/>
      <c r="AD7" s="17">
        <v>4</v>
      </c>
      <c r="AE7" s="17" t="s">
        <v>153</v>
      </c>
      <c r="AF7" s="8">
        <v>505</v>
      </c>
      <c r="AG7" s="17">
        <f t="shared" si="2"/>
        <v>505</v>
      </c>
      <c r="AH7" s="17">
        <f t="shared" si="3"/>
        <v>15.15</v>
      </c>
      <c r="AI7" s="33">
        <v>16</v>
      </c>
      <c r="AJ7" s="22"/>
      <c r="AK7" s="22"/>
      <c r="AL7" s="22"/>
    </row>
    <row r="8" spans="1:38" ht="16.5">
      <c r="A8" s="79"/>
      <c r="B8" s="6">
        <v>6</v>
      </c>
      <c r="C8" s="17" t="s">
        <v>37</v>
      </c>
      <c r="D8" s="8"/>
      <c r="E8" s="7" t="s">
        <v>24</v>
      </c>
      <c r="F8" s="7"/>
      <c r="G8" s="7"/>
      <c r="H8" s="9"/>
      <c r="I8" s="7"/>
      <c r="J8" s="8"/>
      <c r="K8" s="51">
        <v>970</v>
      </c>
      <c r="L8" s="7"/>
      <c r="M8" s="7"/>
      <c r="N8" s="23"/>
      <c r="O8" s="24"/>
      <c r="P8" s="28"/>
      <c r="Q8" s="22"/>
      <c r="R8" s="16">
        <v>4</v>
      </c>
      <c r="S8" s="17" t="s">
        <v>33</v>
      </c>
      <c r="T8" s="44">
        <v>1150</v>
      </c>
      <c r="U8" s="17">
        <f>SUM(T8)</f>
        <v>1150</v>
      </c>
      <c r="V8" s="17">
        <f>U8*30/1000</f>
        <v>34.5</v>
      </c>
      <c r="W8" s="17">
        <v>35</v>
      </c>
      <c r="X8" s="90">
        <v>3</v>
      </c>
      <c r="Y8" s="17" t="s">
        <v>69</v>
      </c>
      <c r="Z8" s="90">
        <v>2060</v>
      </c>
      <c r="AA8" s="90">
        <f>SUM(Z8)</f>
        <v>2060</v>
      </c>
      <c r="AB8" s="90">
        <f t="shared" si="1"/>
        <v>61.8</v>
      </c>
      <c r="AC8" s="90">
        <v>62</v>
      </c>
      <c r="AD8" s="17">
        <v>5</v>
      </c>
      <c r="AE8" s="17" t="s">
        <v>177</v>
      </c>
      <c r="AF8" s="34">
        <v>427</v>
      </c>
      <c r="AG8" s="17">
        <f t="shared" si="2"/>
        <v>427</v>
      </c>
      <c r="AH8" s="17">
        <f t="shared" si="3"/>
        <v>12.81</v>
      </c>
      <c r="AI8" s="33">
        <v>13</v>
      </c>
      <c r="AJ8" s="22"/>
      <c r="AK8" s="22"/>
      <c r="AL8" s="22"/>
    </row>
    <row r="9" spans="1:38" ht="16.5">
      <c r="A9" s="79"/>
      <c r="B9" s="6">
        <v>7</v>
      </c>
      <c r="C9" s="17" t="s">
        <v>39</v>
      </c>
      <c r="D9" s="8"/>
      <c r="E9" s="7" t="s">
        <v>24</v>
      </c>
      <c r="F9" s="7"/>
      <c r="G9" s="7"/>
      <c r="H9" s="9"/>
      <c r="I9" s="7"/>
      <c r="J9" s="8"/>
      <c r="K9" s="17"/>
      <c r="L9" s="7"/>
      <c r="M9" s="7"/>
      <c r="N9" s="23"/>
      <c r="O9" s="57">
        <v>1243</v>
      </c>
      <c r="P9" s="28"/>
      <c r="Q9" s="22"/>
      <c r="R9" s="16">
        <v>5</v>
      </c>
      <c r="S9" s="17" t="s">
        <v>53</v>
      </c>
      <c r="T9" s="44">
        <v>1218</v>
      </c>
      <c r="U9" s="17">
        <f>SUM(T9)</f>
        <v>1218</v>
      </c>
      <c r="V9" s="17">
        <f>U9*30/1000</f>
        <v>36.54</v>
      </c>
      <c r="W9" s="17">
        <v>37</v>
      </c>
      <c r="X9" s="90"/>
      <c r="Y9" s="17" t="s">
        <v>83</v>
      </c>
      <c r="Z9" s="90"/>
      <c r="AA9" s="90"/>
      <c r="AB9" s="90"/>
      <c r="AC9" s="90"/>
      <c r="AD9" s="17">
        <v>6</v>
      </c>
      <c r="AE9" s="17" t="s">
        <v>198</v>
      </c>
      <c r="AF9" s="8">
        <v>1735</v>
      </c>
      <c r="AG9" s="17">
        <f t="shared" si="2"/>
        <v>1735</v>
      </c>
      <c r="AH9" s="17">
        <f t="shared" si="3"/>
        <v>52.05</v>
      </c>
      <c r="AI9" s="33">
        <v>53</v>
      </c>
      <c r="AJ9" s="22"/>
      <c r="AK9" s="22"/>
      <c r="AL9" s="22"/>
    </row>
    <row r="10" spans="1:38" ht="16.5">
      <c r="A10" s="79"/>
      <c r="B10" s="6">
        <v>8</v>
      </c>
      <c r="C10" s="17" t="s">
        <v>41</v>
      </c>
      <c r="D10" s="8"/>
      <c r="E10" s="7" t="s">
        <v>24</v>
      </c>
      <c r="F10" s="7"/>
      <c r="G10" s="7"/>
      <c r="H10" s="9"/>
      <c r="I10" s="7"/>
      <c r="J10" s="11">
        <v>1450</v>
      </c>
      <c r="K10" s="17"/>
      <c r="L10" s="7"/>
      <c r="M10" s="7"/>
      <c r="N10" s="23"/>
      <c r="O10" s="24"/>
      <c r="P10" s="28"/>
      <c r="Q10" s="22"/>
      <c r="R10" s="97">
        <v>6</v>
      </c>
      <c r="S10" s="17" t="s">
        <v>55</v>
      </c>
      <c r="T10" s="44">
        <v>2060</v>
      </c>
      <c r="U10" s="90">
        <f>SUM(T10:T11)</f>
        <v>2838</v>
      </c>
      <c r="V10" s="90">
        <f>U10*30/1000</f>
        <v>85.14</v>
      </c>
      <c r="W10" s="90">
        <v>86</v>
      </c>
      <c r="X10" s="17">
        <v>4</v>
      </c>
      <c r="Y10" s="17" t="s">
        <v>75</v>
      </c>
      <c r="Z10" s="17">
        <v>1848</v>
      </c>
      <c r="AA10" s="17">
        <f t="shared" ref="AA10:AA15" si="4">SUM(Z10)</f>
        <v>1848</v>
      </c>
      <c r="AB10" s="17">
        <f>AA10*30/1000</f>
        <v>55.44</v>
      </c>
      <c r="AC10" s="17">
        <v>56</v>
      </c>
      <c r="AD10" s="17">
        <v>7</v>
      </c>
      <c r="AE10" s="17" t="s">
        <v>199</v>
      </c>
      <c r="AF10" s="8">
        <v>1570</v>
      </c>
      <c r="AG10" s="17">
        <f t="shared" si="2"/>
        <v>1570</v>
      </c>
      <c r="AH10" s="17">
        <f t="shared" si="3"/>
        <v>47.1</v>
      </c>
      <c r="AI10" s="33">
        <v>48</v>
      </c>
      <c r="AJ10" s="22"/>
      <c r="AK10" s="22"/>
      <c r="AL10" s="22"/>
    </row>
    <row r="11" spans="1:38" ht="16.5">
      <c r="A11" s="79"/>
      <c r="B11" s="6">
        <v>9</v>
      </c>
      <c r="C11" s="17" t="s">
        <v>43</v>
      </c>
      <c r="D11" s="8"/>
      <c r="E11" s="7" t="s">
        <v>34</v>
      </c>
      <c r="F11" s="7" t="s">
        <v>44</v>
      </c>
      <c r="G11" s="7"/>
      <c r="H11" s="9"/>
      <c r="I11" s="7"/>
      <c r="J11" s="70">
        <v>626</v>
      </c>
      <c r="K11" s="17"/>
      <c r="L11" s="7"/>
      <c r="M11" s="7"/>
      <c r="N11" s="23"/>
      <c r="O11" s="24"/>
      <c r="P11" s="28"/>
      <c r="Q11" s="22"/>
      <c r="R11" s="97"/>
      <c r="S11" s="17" t="s">
        <v>77</v>
      </c>
      <c r="T11" s="44">
        <v>778</v>
      </c>
      <c r="U11" s="97"/>
      <c r="V11" s="97"/>
      <c r="W11" s="97"/>
      <c r="X11" s="17">
        <v>5</v>
      </c>
      <c r="Y11" s="17" t="s">
        <v>81</v>
      </c>
      <c r="Z11" s="17">
        <v>2060</v>
      </c>
      <c r="AA11" s="17">
        <f t="shared" si="4"/>
        <v>2060</v>
      </c>
      <c r="AB11" s="17">
        <f>AA11*30/1000</f>
        <v>61.8</v>
      </c>
      <c r="AC11" s="17">
        <v>62</v>
      </c>
      <c r="AD11" s="17">
        <v>8</v>
      </c>
      <c r="AE11" s="17" t="s">
        <v>212</v>
      </c>
      <c r="AF11" s="34">
        <v>620</v>
      </c>
      <c r="AG11" s="17">
        <f t="shared" si="2"/>
        <v>620</v>
      </c>
      <c r="AH11" s="17">
        <f t="shared" si="3"/>
        <v>18.600000000000001</v>
      </c>
      <c r="AI11" s="33">
        <v>19</v>
      </c>
      <c r="AJ11" s="22"/>
      <c r="AK11" s="22"/>
      <c r="AL11" s="22"/>
    </row>
    <row r="12" spans="1:38" ht="16.5">
      <c r="A12" s="79"/>
      <c r="B12" s="6">
        <v>10</v>
      </c>
      <c r="C12" s="17" t="s">
        <v>46</v>
      </c>
      <c r="D12" s="8"/>
      <c r="E12" s="7"/>
      <c r="F12" s="7"/>
      <c r="G12" s="7"/>
      <c r="H12" s="9"/>
      <c r="I12" s="7"/>
      <c r="J12" s="11">
        <v>304</v>
      </c>
      <c r="K12" s="17"/>
      <c r="L12" s="7"/>
      <c r="M12" s="7"/>
      <c r="N12" s="23"/>
      <c r="O12" s="24"/>
      <c r="P12" s="28"/>
      <c r="Q12" s="22"/>
      <c r="R12" s="16">
        <v>7</v>
      </c>
      <c r="S12" s="17" t="s">
        <v>57</v>
      </c>
      <c r="T12" s="44">
        <v>512</v>
      </c>
      <c r="U12" s="17">
        <f>SUM(T12)</f>
        <v>512</v>
      </c>
      <c r="V12" s="17">
        <f>U12*30/1000</f>
        <v>15.36</v>
      </c>
      <c r="W12" s="17">
        <v>16</v>
      </c>
      <c r="X12" s="90">
        <v>6</v>
      </c>
      <c r="Y12" s="17" t="s">
        <v>91</v>
      </c>
      <c r="Z12" s="90">
        <v>1000</v>
      </c>
      <c r="AA12" s="90">
        <f t="shared" si="4"/>
        <v>1000</v>
      </c>
      <c r="AB12" s="90">
        <f>AA12*30/1000</f>
        <v>30</v>
      </c>
      <c r="AC12" s="90">
        <v>30</v>
      </c>
      <c r="AD12" s="17">
        <v>9</v>
      </c>
      <c r="AE12" s="17" t="s">
        <v>217</v>
      </c>
      <c r="AF12" s="34">
        <v>210</v>
      </c>
      <c r="AG12" s="17">
        <f t="shared" si="2"/>
        <v>210</v>
      </c>
      <c r="AH12" s="17">
        <f t="shared" si="3"/>
        <v>6.3</v>
      </c>
      <c r="AI12" s="33">
        <v>7</v>
      </c>
      <c r="AJ12" s="22"/>
      <c r="AK12" s="22"/>
      <c r="AL12" s="22"/>
    </row>
    <row r="13" spans="1:38" ht="16.5">
      <c r="A13" s="78" t="s">
        <v>49</v>
      </c>
      <c r="B13" s="7"/>
      <c r="C13" s="16" t="s">
        <v>19</v>
      </c>
      <c r="D13" s="7" t="s">
        <v>20</v>
      </c>
      <c r="E13" s="7" t="s">
        <v>21</v>
      </c>
      <c r="F13" s="7" t="s">
        <v>22</v>
      </c>
      <c r="G13" s="7"/>
      <c r="H13" s="9"/>
      <c r="I13" s="7"/>
      <c r="J13" s="8"/>
      <c r="K13" s="17"/>
      <c r="L13" s="7"/>
      <c r="M13" s="7"/>
      <c r="N13" s="23"/>
      <c r="O13" s="24"/>
      <c r="P13" s="28"/>
      <c r="Q13" s="22"/>
      <c r="R13" s="16">
        <v>8</v>
      </c>
      <c r="S13" s="17" t="s">
        <v>64</v>
      </c>
      <c r="T13" s="44">
        <v>155</v>
      </c>
      <c r="U13" s="17">
        <f>SUM(T13)</f>
        <v>155</v>
      </c>
      <c r="V13" s="17">
        <f>U13*30/1000</f>
        <v>4.6500000000000004</v>
      </c>
      <c r="W13" s="17">
        <v>5</v>
      </c>
      <c r="X13" s="90"/>
      <c r="Y13" s="17" t="s">
        <v>101</v>
      </c>
      <c r="Z13" s="90"/>
      <c r="AA13" s="90"/>
      <c r="AB13" s="90"/>
      <c r="AC13" s="90"/>
      <c r="AD13" s="17">
        <v>10</v>
      </c>
      <c r="AE13" s="17" t="s">
        <v>229</v>
      </c>
      <c r="AF13" s="34">
        <v>240</v>
      </c>
      <c r="AG13" s="17">
        <f t="shared" si="2"/>
        <v>240</v>
      </c>
      <c r="AH13" s="17">
        <f t="shared" si="3"/>
        <v>7.2</v>
      </c>
      <c r="AI13" s="33">
        <v>8</v>
      </c>
      <c r="AJ13" s="22"/>
      <c r="AK13" s="22"/>
      <c r="AL13" s="22"/>
    </row>
    <row r="14" spans="1:38" ht="16.5">
      <c r="A14" s="79"/>
      <c r="B14" s="6">
        <v>1</v>
      </c>
      <c r="C14" s="17" t="s">
        <v>51</v>
      </c>
      <c r="D14" s="8"/>
      <c r="E14" s="7" t="s">
        <v>24</v>
      </c>
      <c r="F14" s="7"/>
      <c r="G14" s="29">
        <v>3837</v>
      </c>
      <c r="H14" s="9"/>
      <c r="I14" s="7"/>
      <c r="J14" s="8"/>
      <c r="K14" s="17"/>
      <c r="L14" s="7"/>
      <c r="M14" s="7"/>
      <c r="N14" s="23"/>
      <c r="O14" s="24"/>
      <c r="P14" s="28"/>
      <c r="Q14" s="22"/>
      <c r="R14" s="16">
        <v>9</v>
      </c>
      <c r="S14" s="17" t="s">
        <v>66</v>
      </c>
      <c r="T14" s="44">
        <v>647</v>
      </c>
      <c r="U14" s="17">
        <f>SUM(T14)</f>
        <v>647</v>
      </c>
      <c r="V14" s="17">
        <f>U14*30/1000</f>
        <v>19.41</v>
      </c>
      <c r="W14" s="17">
        <v>20</v>
      </c>
      <c r="X14" s="17">
        <v>7</v>
      </c>
      <c r="Y14" s="17" t="s">
        <v>93</v>
      </c>
      <c r="Z14" s="17">
        <v>1200</v>
      </c>
      <c r="AA14" s="17">
        <f t="shared" si="4"/>
        <v>1200</v>
      </c>
      <c r="AB14" s="17">
        <f t="shared" ref="AB14:AB15" si="5">AA14*30/1000</f>
        <v>36</v>
      </c>
      <c r="AC14" s="17">
        <v>36</v>
      </c>
      <c r="AD14" s="17">
        <v>11</v>
      </c>
      <c r="AE14" s="17" t="s">
        <v>12</v>
      </c>
      <c r="AF14" s="34">
        <v>230</v>
      </c>
      <c r="AG14" s="34">
        <f t="shared" si="2"/>
        <v>230</v>
      </c>
      <c r="AH14" s="34">
        <f t="shared" si="3"/>
        <v>6.9</v>
      </c>
      <c r="AI14" s="33">
        <v>7</v>
      </c>
      <c r="AJ14" s="22"/>
      <c r="AK14" s="22"/>
      <c r="AL14" s="22"/>
    </row>
    <row r="15" spans="1:38" ht="16.5">
      <c r="A15" s="79"/>
      <c r="B15" s="6">
        <v>2</v>
      </c>
      <c r="C15" s="17" t="s">
        <v>53</v>
      </c>
      <c r="D15" s="8"/>
      <c r="E15" s="7"/>
      <c r="F15" s="7"/>
      <c r="G15" s="7"/>
      <c r="H15" s="41">
        <v>1218</v>
      </c>
      <c r="I15" s="7"/>
      <c r="J15" s="8"/>
      <c r="K15" s="17"/>
      <c r="L15" s="7"/>
      <c r="M15" s="7"/>
      <c r="N15" s="23"/>
      <c r="O15" s="24"/>
      <c r="P15" s="28"/>
      <c r="Q15" s="22"/>
      <c r="R15" s="16">
        <v>10</v>
      </c>
      <c r="S15" s="17" t="s">
        <v>71</v>
      </c>
      <c r="T15" s="44">
        <v>1740</v>
      </c>
      <c r="U15" s="17">
        <f>SUM(T15)</f>
        <v>1740</v>
      </c>
      <c r="V15" s="17">
        <f>U15*30/1000</f>
        <v>52.2</v>
      </c>
      <c r="W15" s="17">
        <v>53</v>
      </c>
      <c r="X15" s="90">
        <v>8</v>
      </c>
      <c r="Y15" s="17" t="s">
        <v>111</v>
      </c>
      <c r="Z15" s="90">
        <v>2427</v>
      </c>
      <c r="AA15" s="90">
        <f t="shared" si="4"/>
        <v>2427</v>
      </c>
      <c r="AB15" s="90">
        <f t="shared" si="5"/>
        <v>72.81</v>
      </c>
      <c r="AC15" s="90">
        <v>73</v>
      </c>
      <c r="AD15" s="17">
        <v>12</v>
      </c>
      <c r="AE15" s="17" t="s">
        <v>273</v>
      </c>
      <c r="AF15" s="8">
        <v>100</v>
      </c>
      <c r="AG15" s="17">
        <f t="shared" si="2"/>
        <v>100</v>
      </c>
      <c r="AH15" s="17">
        <f t="shared" si="3"/>
        <v>3</v>
      </c>
      <c r="AI15" s="33">
        <v>3</v>
      </c>
      <c r="AJ15" s="22"/>
      <c r="AK15" s="22"/>
      <c r="AL15" s="22"/>
    </row>
    <row r="16" spans="1:38" ht="16.5">
      <c r="A16" s="79"/>
      <c r="B16" s="6">
        <v>3</v>
      </c>
      <c r="C16" s="17" t="s">
        <v>55</v>
      </c>
      <c r="D16" s="8"/>
      <c r="E16" s="7"/>
      <c r="F16" s="7"/>
      <c r="G16" s="7"/>
      <c r="H16" s="41">
        <v>2060</v>
      </c>
      <c r="I16" s="7"/>
      <c r="J16" s="8"/>
      <c r="K16" s="17"/>
      <c r="L16" s="7"/>
      <c r="M16" s="7"/>
      <c r="N16" s="23"/>
      <c r="O16" s="24"/>
      <c r="P16" s="28"/>
      <c r="Q16" s="22"/>
      <c r="R16" s="16">
        <v>11</v>
      </c>
      <c r="S16" s="17" t="s">
        <v>80</v>
      </c>
      <c r="T16" s="44">
        <v>1256</v>
      </c>
      <c r="U16" s="17">
        <f>SUM(T16)</f>
        <v>1256</v>
      </c>
      <c r="V16" s="17">
        <f>U16*30/1000</f>
        <v>37.68</v>
      </c>
      <c r="W16" s="17">
        <v>38</v>
      </c>
      <c r="X16" s="90"/>
      <c r="Y16" s="17" t="s">
        <v>97</v>
      </c>
      <c r="Z16" s="90"/>
      <c r="AA16" s="90"/>
      <c r="AB16" s="90"/>
      <c r="AC16" s="90"/>
      <c r="AD16" s="17">
        <v>13</v>
      </c>
      <c r="AE16" s="17" t="s">
        <v>274</v>
      </c>
      <c r="AF16" s="8">
        <v>1150</v>
      </c>
      <c r="AG16" s="34">
        <f t="shared" si="2"/>
        <v>1150</v>
      </c>
      <c r="AH16" s="34">
        <f t="shared" si="3"/>
        <v>34.5</v>
      </c>
      <c r="AI16" s="33">
        <v>35</v>
      </c>
      <c r="AJ16" s="22"/>
      <c r="AK16" s="22"/>
      <c r="AL16" s="22"/>
    </row>
    <row r="17" spans="1:38" ht="16.5">
      <c r="A17" s="79"/>
      <c r="B17" s="6">
        <v>4</v>
      </c>
      <c r="C17" s="17" t="s">
        <v>57</v>
      </c>
      <c r="D17" s="8"/>
      <c r="E17" s="7"/>
      <c r="F17" s="7"/>
      <c r="G17" s="7"/>
      <c r="H17" s="41">
        <v>512</v>
      </c>
      <c r="I17" s="7"/>
      <c r="J17" s="8"/>
      <c r="K17" s="17"/>
      <c r="L17" s="7"/>
      <c r="M17" s="7"/>
      <c r="N17" s="23"/>
      <c r="O17" s="24"/>
      <c r="P17" s="28"/>
      <c r="Q17" s="22"/>
      <c r="R17" s="16">
        <v>12</v>
      </c>
      <c r="S17" s="17" t="s">
        <v>86</v>
      </c>
      <c r="T17" s="44">
        <v>325</v>
      </c>
      <c r="U17" s="17">
        <f t="shared" ref="U17:U18" si="6">SUM(T17)</f>
        <v>325</v>
      </c>
      <c r="V17" s="17">
        <f t="shared" ref="V17:V18" si="7">U17*30/1000</f>
        <v>9.75</v>
      </c>
      <c r="W17" s="17">
        <v>10</v>
      </c>
      <c r="X17" s="17">
        <v>9</v>
      </c>
      <c r="Y17" s="17" t="s">
        <v>116</v>
      </c>
      <c r="Z17" s="17">
        <v>2449</v>
      </c>
      <c r="AA17" s="17">
        <f>SUM(Z17)</f>
        <v>2449</v>
      </c>
      <c r="AB17" s="17">
        <f>AA17*30/1000</f>
        <v>73.47</v>
      </c>
      <c r="AC17" s="17">
        <v>74</v>
      </c>
      <c r="AD17" s="17">
        <v>14</v>
      </c>
      <c r="AE17" s="17" t="s">
        <v>275</v>
      </c>
      <c r="AF17" s="8">
        <v>435</v>
      </c>
      <c r="AG17" s="17">
        <f t="shared" si="2"/>
        <v>435</v>
      </c>
      <c r="AH17" s="17">
        <f t="shared" si="3"/>
        <v>13.05</v>
      </c>
      <c r="AI17" s="33">
        <v>14</v>
      </c>
      <c r="AJ17" s="22"/>
      <c r="AK17" s="22"/>
      <c r="AL17" s="22"/>
    </row>
    <row r="18" spans="1:38" ht="16.5">
      <c r="A18" s="79"/>
      <c r="B18" s="30">
        <v>5</v>
      </c>
      <c r="C18" s="17" t="s">
        <v>59</v>
      </c>
      <c r="D18" s="8"/>
      <c r="E18" s="8" t="s">
        <v>34</v>
      </c>
      <c r="F18" s="8" t="s">
        <v>60</v>
      </c>
      <c r="G18" s="29"/>
      <c r="H18" s="10"/>
      <c r="I18" s="8"/>
      <c r="J18" s="8"/>
      <c r="K18" s="17"/>
      <c r="L18" s="8"/>
      <c r="M18" s="8"/>
      <c r="N18" s="23"/>
      <c r="O18" s="24"/>
      <c r="P18" s="28"/>
      <c r="Q18" s="22"/>
      <c r="R18" s="97">
        <v>13</v>
      </c>
      <c r="S18" s="17" t="s">
        <v>95</v>
      </c>
      <c r="T18" s="95">
        <v>2230</v>
      </c>
      <c r="U18" s="90">
        <f t="shared" si="6"/>
        <v>2230</v>
      </c>
      <c r="V18" s="90">
        <f t="shared" si="7"/>
        <v>66.900000000000006</v>
      </c>
      <c r="W18" s="90">
        <v>67</v>
      </c>
      <c r="X18" s="17">
        <v>10</v>
      </c>
      <c r="Y18" s="17" t="s">
        <v>125</v>
      </c>
      <c r="Z18" s="17">
        <v>1530</v>
      </c>
      <c r="AA18" s="17">
        <f>SUM(Z18)</f>
        <v>1530</v>
      </c>
      <c r="AB18" s="17">
        <f>AA18*30/1000</f>
        <v>45.9</v>
      </c>
      <c r="AC18" s="17">
        <v>46</v>
      </c>
      <c r="AD18" s="17">
        <v>15</v>
      </c>
      <c r="AE18" s="17" t="s">
        <v>276</v>
      </c>
      <c r="AF18" s="34">
        <v>240</v>
      </c>
      <c r="AG18" s="34">
        <f t="shared" si="2"/>
        <v>240</v>
      </c>
      <c r="AH18" s="34">
        <f t="shared" si="3"/>
        <v>7.2</v>
      </c>
      <c r="AI18" s="33">
        <v>8</v>
      </c>
      <c r="AJ18" s="22"/>
      <c r="AK18" s="22"/>
      <c r="AL18" s="22"/>
    </row>
    <row r="19" spans="1:38" ht="16.5">
      <c r="A19" s="79"/>
      <c r="B19" s="6">
        <v>6</v>
      </c>
      <c r="C19" s="17" t="s">
        <v>62</v>
      </c>
      <c r="D19" s="8"/>
      <c r="E19" s="7"/>
      <c r="F19" s="7"/>
      <c r="G19" s="7"/>
      <c r="H19" s="9"/>
      <c r="I19" s="47">
        <v>1180</v>
      </c>
      <c r="J19" s="8"/>
      <c r="K19" s="17"/>
      <c r="L19" s="7"/>
      <c r="M19" s="7"/>
      <c r="N19" s="23"/>
      <c r="O19" s="24"/>
      <c r="P19" s="28"/>
      <c r="Q19" s="22"/>
      <c r="R19" s="96"/>
      <c r="S19" s="17" t="s">
        <v>109</v>
      </c>
      <c r="T19" s="96"/>
      <c r="U19" s="96"/>
      <c r="V19" s="96"/>
      <c r="W19" s="96"/>
      <c r="X19" s="17">
        <v>11</v>
      </c>
      <c r="Y19" s="17" t="s">
        <v>129</v>
      </c>
      <c r="Z19" s="17">
        <v>300</v>
      </c>
      <c r="AA19" s="17">
        <f>SUM(Z19)</f>
        <v>300</v>
      </c>
      <c r="AB19" s="17">
        <f>AA19*30/1000</f>
        <v>9</v>
      </c>
      <c r="AC19" s="17">
        <v>9</v>
      </c>
      <c r="AD19" s="90">
        <v>16</v>
      </c>
      <c r="AE19" s="17" t="s">
        <v>293</v>
      </c>
      <c r="AF19" s="73">
        <v>1400</v>
      </c>
      <c r="AG19" s="90">
        <f t="shared" si="2"/>
        <v>1400</v>
      </c>
      <c r="AH19" s="90">
        <f>AG19*30/1000</f>
        <v>42</v>
      </c>
      <c r="AI19" s="91">
        <v>42</v>
      </c>
      <c r="AJ19" s="22"/>
      <c r="AK19" s="22"/>
      <c r="AL19" s="22"/>
    </row>
    <row r="20" spans="1:38" ht="16.5">
      <c r="A20" s="79"/>
      <c r="B20" s="6">
        <v>7</v>
      </c>
      <c r="C20" s="17" t="s">
        <v>64</v>
      </c>
      <c r="D20" s="8"/>
      <c r="E20" s="7"/>
      <c r="F20" s="7"/>
      <c r="G20" s="7"/>
      <c r="H20" s="41">
        <v>155</v>
      </c>
      <c r="I20" s="7"/>
      <c r="J20" s="8"/>
      <c r="K20" s="17"/>
      <c r="L20" s="7"/>
      <c r="M20" s="7"/>
      <c r="N20" s="23"/>
      <c r="O20" s="24"/>
      <c r="P20" s="28"/>
      <c r="Q20" s="22"/>
      <c r="R20" s="16">
        <v>14</v>
      </c>
      <c r="S20" s="17" t="s">
        <v>106</v>
      </c>
      <c r="T20" s="45">
        <v>950</v>
      </c>
      <c r="U20" s="117">
        <f>SUM(T20:T21)</f>
        <v>1720</v>
      </c>
      <c r="V20" s="117">
        <f>U20*30/1000</f>
        <v>51.6</v>
      </c>
      <c r="W20" s="117">
        <v>52</v>
      </c>
      <c r="X20" s="17">
        <v>12</v>
      </c>
      <c r="Y20" s="17" t="s">
        <v>146</v>
      </c>
      <c r="Z20" s="17">
        <v>509</v>
      </c>
      <c r="AA20" s="17">
        <f>SUM(Z20)</f>
        <v>509</v>
      </c>
      <c r="AB20" s="17">
        <f>AA20*30/1000</f>
        <v>15.27</v>
      </c>
      <c r="AC20" s="17">
        <v>16</v>
      </c>
      <c r="AD20" s="118"/>
      <c r="AE20" s="17" t="s">
        <v>294</v>
      </c>
      <c r="AF20" s="73"/>
      <c r="AG20" s="88"/>
      <c r="AH20" s="88"/>
      <c r="AI20" s="91"/>
      <c r="AJ20" s="22"/>
      <c r="AK20" s="22"/>
      <c r="AL20" s="22"/>
    </row>
    <row r="21" spans="1:38" ht="16.5">
      <c r="A21" s="79"/>
      <c r="B21" s="6">
        <v>8</v>
      </c>
      <c r="C21" s="17" t="s">
        <v>66</v>
      </c>
      <c r="D21" s="8"/>
      <c r="E21" s="7" t="s">
        <v>24</v>
      </c>
      <c r="F21" s="7"/>
      <c r="G21" s="7"/>
      <c r="H21" s="41">
        <v>647</v>
      </c>
      <c r="I21" s="7"/>
      <c r="J21" s="8"/>
      <c r="K21" s="17"/>
      <c r="L21" s="7"/>
      <c r="M21" s="7"/>
      <c r="N21" s="23"/>
      <c r="O21" s="24"/>
      <c r="P21" s="28"/>
      <c r="Q21" s="22"/>
      <c r="R21" s="16">
        <v>15</v>
      </c>
      <c r="S21" s="17" t="s">
        <v>127</v>
      </c>
      <c r="T21" s="44">
        <v>770</v>
      </c>
      <c r="U21" s="102"/>
      <c r="V21" s="102"/>
      <c r="W21" s="102"/>
      <c r="X21" s="17">
        <v>13</v>
      </c>
      <c r="Y21" s="17" t="s">
        <v>155</v>
      </c>
      <c r="Z21" s="17">
        <v>199</v>
      </c>
      <c r="AA21" s="17">
        <f t="shared" ref="AA21:AA27" si="8">SUM(Z21)</f>
        <v>199</v>
      </c>
      <c r="AB21" s="17">
        <f t="shared" ref="AB21:AB27" si="9">AA21*30/1000</f>
        <v>5.97</v>
      </c>
      <c r="AC21" s="17">
        <v>6</v>
      </c>
      <c r="AD21" s="81"/>
      <c r="AE21" s="17" t="s">
        <v>122</v>
      </c>
      <c r="AF21" s="81"/>
      <c r="AG21" s="116"/>
      <c r="AH21" s="116"/>
      <c r="AI21" s="116"/>
      <c r="AJ21" s="22"/>
      <c r="AK21" s="22"/>
      <c r="AL21" s="22"/>
    </row>
    <row r="22" spans="1:38" ht="16.5">
      <c r="A22" s="79"/>
      <c r="B22" s="6">
        <v>9</v>
      </c>
      <c r="C22" s="17" t="s">
        <v>69</v>
      </c>
      <c r="D22" s="8"/>
      <c r="E22" s="7" t="s">
        <v>24</v>
      </c>
      <c r="F22" s="7"/>
      <c r="G22" s="29">
        <v>2060</v>
      </c>
      <c r="H22" s="9"/>
      <c r="I22" s="7"/>
      <c r="J22" s="8"/>
      <c r="K22" s="17"/>
      <c r="L22" s="7"/>
      <c r="M22" s="7"/>
      <c r="N22" s="23"/>
      <c r="O22" s="24"/>
      <c r="P22" s="28"/>
      <c r="Q22" s="22"/>
      <c r="R22" s="16">
        <v>16</v>
      </c>
      <c r="S22" s="17" t="s">
        <v>120</v>
      </c>
      <c r="T22" s="44">
        <v>2405</v>
      </c>
      <c r="U22" s="17">
        <f>SUM(T22)</f>
        <v>2405</v>
      </c>
      <c r="V22" s="17">
        <f>U22*30/1000</f>
        <v>72.150000000000006</v>
      </c>
      <c r="W22" s="17">
        <v>73</v>
      </c>
      <c r="X22" s="17">
        <v>14</v>
      </c>
      <c r="Y22" s="17" t="s">
        <v>172</v>
      </c>
      <c r="Z22" s="17">
        <v>1345</v>
      </c>
      <c r="AA22" s="17">
        <f t="shared" si="8"/>
        <v>1345</v>
      </c>
      <c r="AB22" s="17">
        <f t="shared" si="9"/>
        <v>40.35</v>
      </c>
      <c r="AC22" s="17">
        <v>41</v>
      </c>
      <c r="AD22" s="22"/>
      <c r="AE22" s="22"/>
      <c r="AF22" s="22"/>
      <c r="AG22" s="40"/>
      <c r="AH22" s="40"/>
      <c r="AI22" s="59">
        <f>SUM(AI4:AI21)</f>
        <v>383</v>
      </c>
      <c r="AJ22" s="22"/>
      <c r="AK22" s="22"/>
      <c r="AL22" s="22"/>
    </row>
    <row r="23" spans="1:38" ht="16.5">
      <c r="A23" s="79"/>
      <c r="B23" s="6">
        <v>10</v>
      </c>
      <c r="C23" s="17" t="s">
        <v>71</v>
      </c>
      <c r="D23" s="8"/>
      <c r="E23" s="7" t="s">
        <v>24</v>
      </c>
      <c r="F23" s="7"/>
      <c r="G23" s="7"/>
      <c r="H23" s="42">
        <v>1740</v>
      </c>
      <c r="I23" s="8"/>
      <c r="J23" s="8"/>
      <c r="K23" s="17"/>
      <c r="L23" s="8"/>
      <c r="M23" s="8"/>
      <c r="N23" s="23"/>
      <c r="O23" s="24"/>
      <c r="P23" s="28"/>
      <c r="Q23" s="22"/>
      <c r="R23" s="16">
        <v>17</v>
      </c>
      <c r="S23" s="17" t="s">
        <v>134</v>
      </c>
      <c r="T23" s="44">
        <v>1700</v>
      </c>
      <c r="U23" s="17">
        <f>SUM(T23)</f>
        <v>1700</v>
      </c>
      <c r="V23" s="17">
        <f>U23*30/1000</f>
        <v>51</v>
      </c>
      <c r="W23" s="17">
        <v>52</v>
      </c>
      <c r="X23" s="90">
        <v>15</v>
      </c>
      <c r="Y23" s="17" t="s">
        <v>208</v>
      </c>
      <c r="Z23" s="90">
        <v>1453</v>
      </c>
      <c r="AA23" s="90">
        <f t="shared" si="8"/>
        <v>1453</v>
      </c>
      <c r="AB23" s="90">
        <f t="shared" si="9"/>
        <v>43.59</v>
      </c>
      <c r="AC23" s="90">
        <v>44</v>
      </c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16.5">
      <c r="A24" s="79"/>
      <c r="B24" s="30">
        <v>11</v>
      </c>
      <c r="C24" s="17" t="s">
        <v>73</v>
      </c>
      <c r="D24" s="8"/>
      <c r="E24" s="8" t="s">
        <v>34</v>
      </c>
      <c r="F24" s="8" t="s">
        <v>60</v>
      </c>
      <c r="G24" s="29"/>
      <c r="H24" s="10"/>
      <c r="I24" s="8"/>
      <c r="J24" s="8"/>
      <c r="K24" s="17"/>
      <c r="L24" s="8"/>
      <c r="M24" s="8"/>
      <c r="N24" s="23"/>
      <c r="O24" s="24"/>
      <c r="P24" s="28"/>
      <c r="Q24" s="22"/>
      <c r="R24" s="97">
        <v>18</v>
      </c>
      <c r="S24" s="17" t="s">
        <v>136</v>
      </c>
      <c r="T24" s="44">
        <v>250</v>
      </c>
      <c r="U24" s="97">
        <f>SUM(T24:T26)</f>
        <v>1130</v>
      </c>
      <c r="V24" s="97">
        <f>U24*30/1000</f>
        <v>33.9</v>
      </c>
      <c r="W24" s="97">
        <v>34</v>
      </c>
      <c r="X24" s="90"/>
      <c r="Y24" s="17" t="s">
        <v>222</v>
      </c>
      <c r="Z24" s="90"/>
      <c r="AA24" s="90"/>
      <c r="AB24" s="90"/>
      <c r="AC24" s="90"/>
      <c r="AD24" s="119" t="s">
        <v>332</v>
      </c>
      <c r="AE24" s="119"/>
      <c r="AF24" s="119"/>
      <c r="AG24" s="119"/>
      <c r="AH24" s="119"/>
      <c r="AI24" s="119"/>
      <c r="AJ24" s="22"/>
      <c r="AK24" s="22"/>
      <c r="AL24" s="22"/>
    </row>
    <row r="25" spans="1:38" ht="16.5">
      <c r="A25" s="79"/>
      <c r="B25" s="6">
        <v>12</v>
      </c>
      <c r="C25" s="17" t="s">
        <v>75</v>
      </c>
      <c r="D25" s="8"/>
      <c r="E25" s="7"/>
      <c r="F25" s="7"/>
      <c r="G25" s="29">
        <v>1848</v>
      </c>
      <c r="H25" s="9"/>
      <c r="I25" s="7"/>
      <c r="J25" s="8"/>
      <c r="K25" s="17"/>
      <c r="L25" s="7"/>
      <c r="M25" s="7"/>
      <c r="N25" s="23"/>
      <c r="O25" s="24"/>
      <c r="P25" s="28"/>
      <c r="Q25" s="22"/>
      <c r="R25" s="97"/>
      <c r="S25" s="17" t="s">
        <v>139</v>
      </c>
      <c r="T25" s="44">
        <v>420</v>
      </c>
      <c r="U25" s="97"/>
      <c r="V25" s="97"/>
      <c r="W25" s="97"/>
      <c r="X25" s="17">
        <v>16</v>
      </c>
      <c r="Y25" s="17" t="s">
        <v>220</v>
      </c>
      <c r="Z25" s="17">
        <v>124</v>
      </c>
      <c r="AA25" s="17">
        <f t="shared" si="8"/>
        <v>124</v>
      </c>
      <c r="AB25" s="17">
        <f t="shared" si="9"/>
        <v>3.72</v>
      </c>
      <c r="AC25" s="17">
        <v>4</v>
      </c>
      <c r="AD25" s="7" t="s">
        <v>327</v>
      </c>
      <c r="AE25" s="7" t="s">
        <v>19</v>
      </c>
      <c r="AF25" s="7" t="s">
        <v>20</v>
      </c>
      <c r="AG25" s="7" t="s">
        <v>328</v>
      </c>
      <c r="AH25" s="16" t="s">
        <v>323</v>
      </c>
      <c r="AI25" s="16" t="s">
        <v>322</v>
      </c>
      <c r="AJ25" s="22"/>
      <c r="AK25" s="22"/>
      <c r="AL25" s="22"/>
    </row>
    <row r="26" spans="1:38" ht="16.5">
      <c r="A26" s="79"/>
      <c r="B26" s="6">
        <v>13</v>
      </c>
      <c r="C26" s="17" t="s">
        <v>77</v>
      </c>
      <c r="D26" s="8"/>
      <c r="E26" s="7" t="s">
        <v>34</v>
      </c>
      <c r="F26" s="7" t="s">
        <v>78</v>
      </c>
      <c r="G26" s="7"/>
      <c r="H26" s="41">
        <v>778</v>
      </c>
      <c r="I26" s="7"/>
      <c r="J26" s="8"/>
      <c r="K26" s="17"/>
      <c r="L26" s="7"/>
      <c r="M26" s="7"/>
      <c r="N26" s="23"/>
      <c r="O26" s="24"/>
      <c r="P26" s="28"/>
      <c r="Q26" s="22"/>
      <c r="R26" s="97"/>
      <c r="S26" s="17" t="s">
        <v>140</v>
      </c>
      <c r="T26" s="44">
        <v>460</v>
      </c>
      <c r="U26" s="97"/>
      <c r="V26" s="97"/>
      <c r="W26" s="97"/>
      <c r="X26" s="17">
        <v>17</v>
      </c>
      <c r="Y26" s="17" t="s">
        <v>225</v>
      </c>
      <c r="Z26" s="17">
        <v>495</v>
      </c>
      <c r="AA26" s="17">
        <f t="shared" si="8"/>
        <v>495</v>
      </c>
      <c r="AB26" s="17">
        <f t="shared" si="9"/>
        <v>14.85</v>
      </c>
      <c r="AC26" s="17">
        <v>15</v>
      </c>
      <c r="AD26" s="73">
        <v>1</v>
      </c>
      <c r="AE26" s="17" t="s">
        <v>41</v>
      </c>
      <c r="AF26" s="8">
        <v>1450</v>
      </c>
      <c r="AG26" s="73">
        <f>SUM(AF26:AF27)</f>
        <v>2076</v>
      </c>
      <c r="AH26" s="90">
        <f>AG26*30/1000</f>
        <v>62.28</v>
      </c>
      <c r="AI26" s="120">
        <v>63</v>
      </c>
      <c r="AJ26" s="22"/>
      <c r="AK26" s="22"/>
      <c r="AL26" s="22"/>
    </row>
    <row r="27" spans="1:38" ht="16.5">
      <c r="A27" s="79"/>
      <c r="B27" s="6">
        <v>14</v>
      </c>
      <c r="C27" s="17" t="s">
        <v>80</v>
      </c>
      <c r="D27" s="8"/>
      <c r="E27" s="7"/>
      <c r="F27" s="7"/>
      <c r="G27" s="7"/>
      <c r="H27" s="41">
        <v>1256</v>
      </c>
      <c r="I27" s="7"/>
      <c r="J27" s="8"/>
      <c r="K27" s="17"/>
      <c r="L27" s="7"/>
      <c r="M27" s="7"/>
      <c r="N27" s="23"/>
      <c r="O27" s="24"/>
      <c r="P27" s="28"/>
      <c r="Q27" s="22"/>
      <c r="R27" s="16">
        <v>19</v>
      </c>
      <c r="S27" s="17" t="s">
        <v>159</v>
      </c>
      <c r="T27" s="44">
        <v>390</v>
      </c>
      <c r="U27" s="16">
        <f>SUM(T27)</f>
        <v>390</v>
      </c>
      <c r="V27" s="16">
        <f>U27*30/1000</f>
        <v>11.7</v>
      </c>
      <c r="W27" s="16">
        <v>12</v>
      </c>
      <c r="X27" s="90">
        <v>18</v>
      </c>
      <c r="Y27" s="17" t="s">
        <v>243</v>
      </c>
      <c r="Z27" s="90">
        <v>880</v>
      </c>
      <c r="AA27" s="90">
        <f t="shared" si="8"/>
        <v>880</v>
      </c>
      <c r="AB27" s="90">
        <f t="shared" si="9"/>
        <v>26.4</v>
      </c>
      <c r="AC27" s="90">
        <v>27</v>
      </c>
      <c r="AD27" s="88"/>
      <c r="AE27" s="17" t="s">
        <v>43</v>
      </c>
      <c r="AF27" s="14">
        <v>626</v>
      </c>
      <c r="AG27" s="88"/>
      <c r="AH27" s="90"/>
      <c r="AI27" s="120"/>
      <c r="AJ27" s="22"/>
      <c r="AK27" s="22"/>
      <c r="AL27" s="22"/>
    </row>
    <row r="28" spans="1:38" ht="16.5">
      <c r="A28" s="79"/>
      <c r="B28" s="6">
        <v>15</v>
      </c>
      <c r="C28" s="17" t="s">
        <v>81</v>
      </c>
      <c r="D28" s="8"/>
      <c r="E28" s="7"/>
      <c r="F28" s="7"/>
      <c r="G28" s="29">
        <v>2060</v>
      </c>
      <c r="H28" s="9"/>
      <c r="I28" s="7"/>
      <c r="J28" s="8"/>
      <c r="K28" s="17"/>
      <c r="L28" s="7"/>
      <c r="M28" s="7"/>
      <c r="N28" s="23"/>
      <c r="O28" s="24"/>
      <c r="P28" s="28"/>
      <c r="Q28" s="22"/>
      <c r="R28" s="16">
        <v>20</v>
      </c>
      <c r="S28" s="17" t="s">
        <v>161</v>
      </c>
      <c r="T28" s="44">
        <v>1820</v>
      </c>
      <c r="U28" s="16">
        <f t="shared" ref="U28:U43" si="10">SUM(T28)</f>
        <v>1820</v>
      </c>
      <c r="V28" s="16">
        <f t="shared" ref="V28:V43" si="11">U28*30/1000</f>
        <v>54.6</v>
      </c>
      <c r="W28" s="16">
        <v>55</v>
      </c>
      <c r="X28" s="90"/>
      <c r="Y28" s="17" t="s">
        <v>232</v>
      </c>
      <c r="Z28" s="90"/>
      <c r="AA28" s="90"/>
      <c r="AB28" s="90"/>
      <c r="AC28" s="90"/>
      <c r="AD28" s="34">
        <v>2</v>
      </c>
      <c r="AE28" s="17" t="s">
        <v>46</v>
      </c>
      <c r="AF28" s="8">
        <v>304</v>
      </c>
      <c r="AG28" s="34">
        <f>SUM(AF28)</f>
        <v>304</v>
      </c>
      <c r="AH28" s="34">
        <f>AG28*30/1000</f>
        <v>9.1199999999999992</v>
      </c>
      <c r="AI28" s="34">
        <v>10</v>
      </c>
      <c r="AJ28" s="22"/>
      <c r="AK28" s="22"/>
      <c r="AL28" s="22"/>
    </row>
    <row r="29" spans="1:38" ht="16.5">
      <c r="A29" s="79"/>
      <c r="B29" s="30">
        <v>16</v>
      </c>
      <c r="C29" s="17" t="s">
        <v>83</v>
      </c>
      <c r="D29" s="8"/>
      <c r="E29" s="8" t="s">
        <v>34</v>
      </c>
      <c r="F29" s="8" t="s">
        <v>84</v>
      </c>
      <c r="G29" s="29"/>
      <c r="H29" s="10"/>
      <c r="I29" s="8"/>
      <c r="J29" s="8"/>
      <c r="K29" s="17"/>
      <c r="L29" s="8"/>
      <c r="M29" s="8"/>
      <c r="N29" s="23"/>
      <c r="O29" s="24"/>
      <c r="P29" s="28"/>
      <c r="Q29" s="22"/>
      <c r="R29" s="16">
        <v>21</v>
      </c>
      <c r="S29" s="17" t="s">
        <v>165</v>
      </c>
      <c r="T29" s="16">
        <v>400</v>
      </c>
      <c r="U29" s="16">
        <f t="shared" si="10"/>
        <v>400</v>
      </c>
      <c r="V29" s="16">
        <f t="shared" si="11"/>
        <v>12</v>
      </c>
      <c r="W29" s="16">
        <v>12</v>
      </c>
      <c r="X29" s="90"/>
      <c r="Y29" s="17" t="s">
        <v>236</v>
      </c>
      <c r="Z29" s="90"/>
      <c r="AA29" s="90"/>
      <c r="AB29" s="90"/>
      <c r="AC29" s="90"/>
      <c r="AD29" s="34">
        <v>3</v>
      </c>
      <c r="AE29" s="17" t="s">
        <v>118</v>
      </c>
      <c r="AF29" s="8">
        <v>610</v>
      </c>
      <c r="AG29" s="34">
        <f t="shared" ref="AG29:AG30" si="12">SUM(AF29)</f>
        <v>610</v>
      </c>
      <c r="AH29" s="34">
        <f t="shared" ref="AH29:AH30" si="13">AG29*30/1000</f>
        <v>18.3</v>
      </c>
      <c r="AI29" s="34">
        <v>19</v>
      </c>
      <c r="AJ29" s="22"/>
      <c r="AK29" s="22"/>
      <c r="AL29" s="22"/>
    </row>
    <row r="30" spans="1:38" ht="16.5">
      <c r="A30" s="79"/>
      <c r="B30" s="6">
        <v>17</v>
      </c>
      <c r="C30" s="17" t="s">
        <v>86</v>
      </c>
      <c r="D30" s="8"/>
      <c r="E30" s="7" t="s">
        <v>24</v>
      </c>
      <c r="F30" s="7"/>
      <c r="G30" s="7"/>
      <c r="H30" s="41">
        <v>325</v>
      </c>
      <c r="I30" s="7"/>
      <c r="J30" s="8"/>
      <c r="K30" s="17"/>
      <c r="L30" s="7"/>
      <c r="M30" s="7"/>
      <c r="N30" s="23"/>
      <c r="O30" s="24"/>
      <c r="P30" s="28"/>
      <c r="Q30" s="22"/>
      <c r="R30" s="17">
        <v>22</v>
      </c>
      <c r="S30" s="17" t="s">
        <v>179</v>
      </c>
      <c r="T30" s="45">
        <v>2070</v>
      </c>
      <c r="U30" s="17">
        <f t="shared" si="10"/>
        <v>2070</v>
      </c>
      <c r="V30" s="17">
        <f t="shared" si="11"/>
        <v>62.1</v>
      </c>
      <c r="W30" s="17">
        <v>63</v>
      </c>
      <c r="X30" s="90"/>
      <c r="Y30" s="17" t="s">
        <v>237</v>
      </c>
      <c r="Z30" s="90"/>
      <c r="AA30" s="90"/>
      <c r="AB30" s="90"/>
      <c r="AC30" s="90"/>
      <c r="AD30" s="34">
        <v>4</v>
      </c>
      <c r="AE30" s="17" t="s">
        <v>144</v>
      </c>
      <c r="AF30" s="8">
        <v>870</v>
      </c>
      <c r="AG30" s="34">
        <f t="shared" si="12"/>
        <v>870</v>
      </c>
      <c r="AH30" s="34">
        <f t="shared" si="13"/>
        <v>26.1</v>
      </c>
      <c r="AI30" s="34">
        <v>27</v>
      </c>
      <c r="AJ30" s="22"/>
      <c r="AK30" s="22"/>
      <c r="AL30" s="22"/>
    </row>
    <row r="31" spans="1:38" ht="16.5">
      <c r="A31" s="78" t="s">
        <v>89</v>
      </c>
      <c r="B31" s="7"/>
      <c r="C31" s="16" t="s">
        <v>19</v>
      </c>
      <c r="D31" s="7" t="s">
        <v>20</v>
      </c>
      <c r="E31" s="7" t="s">
        <v>21</v>
      </c>
      <c r="F31" s="7" t="s">
        <v>22</v>
      </c>
      <c r="G31" s="7"/>
      <c r="H31" s="9"/>
      <c r="I31" s="7"/>
      <c r="J31" s="8"/>
      <c r="K31" s="17"/>
      <c r="L31" s="7"/>
      <c r="M31" s="7"/>
      <c r="N31" s="23"/>
      <c r="O31" s="24"/>
      <c r="P31" s="28"/>
      <c r="Q31" s="22"/>
      <c r="R31" s="17">
        <v>23</v>
      </c>
      <c r="S31" s="17" t="s">
        <v>183</v>
      </c>
      <c r="T31" s="45">
        <v>1830</v>
      </c>
      <c r="U31" s="17">
        <f t="shared" si="10"/>
        <v>1830</v>
      </c>
      <c r="V31" s="17">
        <f t="shared" si="11"/>
        <v>54.9</v>
      </c>
      <c r="W31" s="17">
        <v>55</v>
      </c>
      <c r="X31" s="90"/>
      <c r="Y31" s="17" t="s">
        <v>239</v>
      </c>
      <c r="Z31" s="90"/>
      <c r="AA31" s="90"/>
      <c r="AB31" s="90"/>
      <c r="AC31" s="90"/>
      <c r="AD31" s="40"/>
      <c r="AE31" s="40"/>
      <c r="AF31" s="40"/>
      <c r="AG31" s="40"/>
      <c r="AH31" s="40"/>
      <c r="AI31" s="59">
        <f>SUM(AI26:AI30)</f>
        <v>119</v>
      </c>
      <c r="AJ31" s="22"/>
      <c r="AK31" s="22"/>
      <c r="AL31" s="22"/>
    </row>
    <row r="32" spans="1:38" ht="16.5">
      <c r="A32" s="79"/>
      <c r="B32" s="6">
        <v>1</v>
      </c>
      <c r="C32" s="17" t="s">
        <v>91</v>
      </c>
      <c r="D32" s="8"/>
      <c r="E32" s="7" t="s">
        <v>24</v>
      </c>
      <c r="F32" s="7"/>
      <c r="G32" s="29">
        <v>1000</v>
      </c>
      <c r="H32" s="9"/>
      <c r="I32" s="7"/>
      <c r="J32" s="8"/>
      <c r="K32" s="17"/>
      <c r="L32" s="7"/>
      <c r="M32" s="7"/>
      <c r="N32" s="23"/>
      <c r="O32" s="24"/>
      <c r="P32" s="28"/>
      <c r="Q32" s="22"/>
      <c r="R32" s="17">
        <v>24</v>
      </c>
      <c r="S32" s="17" t="s">
        <v>191</v>
      </c>
      <c r="T32" s="45">
        <v>320</v>
      </c>
      <c r="U32" s="17">
        <f t="shared" si="10"/>
        <v>320</v>
      </c>
      <c r="V32" s="17">
        <f t="shared" si="11"/>
        <v>9.6</v>
      </c>
      <c r="W32" s="17">
        <v>10</v>
      </c>
      <c r="X32" s="90"/>
      <c r="Y32" s="17" t="s">
        <v>240</v>
      </c>
      <c r="Z32" s="90"/>
      <c r="AA32" s="90"/>
      <c r="AB32" s="90"/>
      <c r="AC32" s="90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6.5">
      <c r="A33" s="79"/>
      <c r="B33" s="6">
        <v>2</v>
      </c>
      <c r="C33" s="17" t="s">
        <v>93</v>
      </c>
      <c r="D33" s="8"/>
      <c r="E33" s="7" t="s">
        <v>34</v>
      </c>
      <c r="F33" s="7"/>
      <c r="G33" s="29">
        <v>1200</v>
      </c>
      <c r="H33" s="9"/>
      <c r="I33" s="7"/>
      <c r="J33" s="8"/>
      <c r="K33" s="17"/>
      <c r="L33" s="7"/>
      <c r="M33" s="7"/>
      <c r="N33" s="23"/>
      <c r="O33" s="24"/>
      <c r="P33" s="28"/>
      <c r="Q33" s="22"/>
      <c r="R33" s="17">
        <v>25</v>
      </c>
      <c r="S33" s="17" t="s">
        <v>188</v>
      </c>
      <c r="T33" s="45">
        <v>295</v>
      </c>
      <c r="U33" s="17">
        <f t="shared" si="10"/>
        <v>295</v>
      </c>
      <c r="V33" s="17">
        <f t="shared" si="11"/>
        <v>8.85</v>
      </c>
      <c r="W33" s="17">
        <v>9</v>
      </c>
      <c r="X33" s="90"/>
      <c r="Y33" s="17" t="s">
        <v>242</v>
      </c>
      <c r="Z33" s="90"/>
      <c r="AA33" s="90"/>
      <c r="AB33" s="90"/>
      <c r="AC33" s="90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16.5">
      <c r="A34" s="79"/>
      <c r="B34" s="6">
        <v>3</v>
      </c>
      <c r="C34" s="17" t="s">
        <v>95</v>
      </c>
      <c r="D34" s="8"/>
      <c r="E34" s="7" t="s">
        <v>34</v>
      </c>
      <c r="F34" s="7"/>
      <c r="G34" s="7"/>
      <c r="H34" s="41">
        <v>2230</v>
      </c>
      <c r="I34" s="7"/>
      <c r="J34" s="8"/>
      <c r="K34" s="17"/>
      <c r="L34" s="7"/>
      <c r="M34" s="7"/>
      <c r="N34" s="23"/>
      <c r="O34" s="24"/>
      <c r="P34" s="28"/>
      <c r="Q34" s="22"/>
      <c r="R34" s="17">
        <v>26</v>
      </c>
      <c r="S34" s="17" t="s">
        <v>189</v>
      </c>
      <c r="T34" s="45">
        <v>405</v>
      </c>
      <c r="U34" s="17">
        <f t="shared" si="10"/>
        <v>405</v>
      </c>
      <c r="V34" s="17">
        <f t="shared" si="11"/>
        <v>12.15</v>
      </c>
      <c r="W34" s="17">
        <v>13</v>
      </c>
      <c r="X34" s="90">
        <v>19</v>
      </c>
      <c r="Y34" s="17" t="s">
        <v>244</v>
      </c>
      <c r="Z34" s="90">
        <v>1509</v>
      </c>
      <c r="AA34" s="90">
        <f>SUM(Z34)</f>
        <v>1509</v>
      </c>
      <c r="AB34" s="90">
        <f>AA34*30/1000</f>
        <v>45.27</v>
      </c>
      <c r="AC34" s="90">
        <v>46</v>
      </c>
      <c r="AD34" s="114" t="s">
        <v>333</v>
      </c>
      <c r="AE34" s="114"/>
      <c r="AF34" s="114"/>
      <c r="AG34" s="114"/>
      <c r="AH34" s="114"/>
      <c r="AI34" s="115"/>
      <c r="AJ34" s="22"/>
      <c r="AK34" s="22"/>
      <c r="AL34" s="22"/>
    </row>
    <row r="35" spans="1:38" ht="16.5">
      <c r="A35" s="79"/>
      <c r="B35" s="30">
        <v>4</v>
      </c>
      <c r="C35" s="17" t="s">
        <v>97</v>
      </c>
      <c r="D35" s="8"/>
      <c r="E35" s="8"/>
      <c r="F35" s="8" t="s">
        <v>329</v>
      </c>
      <c r="G35" s="29"/>
      <c r="H35" s="10"/>
      <c r="I35" s="8"/>
      <c r="J35" s="8"/>
      <c r="K35" s="17"/>
      <c r="L35" s="8"/>
      <c r="M35" s="8"/>
      <c r="N35" s="23"/>
      <c r="O35" s="24"/>
      <c r="P35" s="28"/>
      <c r="Q35" s="22"/>
      <c r="R35" s="17">
        <v>27</v>
      </c>
      <c r="S35" s="17" t="s">
        <v>196</v>
      </c>
      <c r="T35" s="45">
        <v>210</v>
      </c>
      <c r="U35" s="17">
        <f t="shared" si="10"/>
        <v>210</v>
      </c>
      <c r="V35" s="17">
        <f t="shared" si="11"/>
        <v>6.3</v>
      </c>
      <c r="W35" s="17">
        <v>7</v>
      </c>
      <c r="X35" s="90"/>
      <c r="Y35" s="17" t="s">
        <v>238</v>
      </c>
      <c r="Z35" s="90"/>
      <c r="AA35" s="90"/>
      <c r="AB35" s="90"/>
      <c r="AC35" s="90"/>
      <c r="AD35" s="7" t="s">
        <v>327</v>
      </c>
      <c r="AE35" s="7" t="s">
        <v>19</v>
      </c>
      <c r="AF35" s="7" t="s">
        <v>20</v>
      </c>
      <c r="AG35" s="7" t="s">
        <v>328</v>
      </c>
      <c r="AH35" s="16" t="s">
        <v>323</v>
      </c>
      <c r="AI35" s="16" t="s">
        <v>322</v>
      </c>
      <c r="AJ35" s="22"/>
      <c r="AK35" s="22"/>
      <c r="AL35" s="22"/>
    </row>
    <row r="36" spans="1:38" ht="16.5">
      <c r="A36" s="79"/>
      <c r="B36" s="6">
        <v>5</v>
      </c>
      <c r="C36" s="17" t="s">
        <v>99</v>
      </c>
      <c r="D36" s="8"/>
      <c r="E36" s="12"/>
      <c r="F36" s="7"/>
      <c r="G36" s="7"/>
      <c r="H36" s="9"/>
      <c r="I36" s="47">
        <v>2005</v>
      </c>
      <c r="J36" s="8"/>
      <c r="K36" s="17"/>
      <c r="L36" s="7"/>
      <c r="M36" s="7"/>
      <c r="N36" s="23"/>
      <c r="O36" s="24"/>
      <c r="P36" s="28"/>
      <c r="Q36" s="22"/>
      <c r="R36" s="17">
        <v>28</v>
      </c>
      <c r="S36" s="17" t="s">
        <v>185</v>
      </c>
      <c r="T36" s="45">
        <v>440</v>
      </c>
      <c r="U36" s="17">
        <f t="shared" si="10"/>
        <v>440</v>
      </c>
      <c r="V36" s="17">
        <f t="shared" si="11"/>
        <v>13.2</v>
      </c>
      <c r="W36" s="17">
        <v>14</v>
      </c>
      <c r="X36" s="90"/>
      <c r="Y36" s="17" t="s">
        <v>233</v>
      </c>
      <c r="Z36" s="90"/>
      <c r="AA36" s="90"/>
      <c r="AB36" s="90"/>
      <c r="AC36" s="90"/>
      <c r="AD36" s="17">
        <v>1</v>
      </c>
      <c r="AE36" s="17" t="s">
        <v>37</v>
      </c>
      <c r="AF36" s="17">
        <v>970</v>
      </c>
      <c r="AG36" s="17">
        <f>SUM(AF36)</f>
        <v>970</v>
      </c>
      <c r="AH36" s="17">
        <f>AG36*30/1000</f>
        <v>29.1</v>
      </c>
      <c r="AI36" s="38">
        <v>30</v>
      </c>
      <c r="AJ36" s="22"/>
      <c r="AK36" s="22"/>
      <c r="AL36" s="22"/>
    </row>
    <row r="37" spans="1:38" ht="16.5">
      <c r="A37" s="79"/>
      <c r="B37" s="30">
        <v>6</v>
      </c>
      <c r="C37" s="17" t="s">
        <v>101</v>
      </c>
      <c r="D37" s="8"/>
      <c r="E37" s="8" t="s">
        <v>34</v>
      </c>
      <c r="F37" s="8" t="s">
        <v>102</v>
      </c>
      <c r="G37" s="29"/>
      <c r="H37" s="10"/>
      <c r="I37" s="8"/>
      <c r="J37" s="8"/>
      <c r="K37" s="17"/>
      <c r="L37" s="8"/>
      <c r="M37" s="8"/>
      <c r="N37" s="23"/>
      <c r="O37" s="24"/>
      <c r="P37" s="28"/>
      <c r="Q37" s="22"/>
      <c r="R37" s="17">
        <v>29</v>
      </c>
      <c r="S37" s="17" t="s">
        <v>204</v>
      </c>
      <c r="T37" s="48">
        <v>241</v>
      </c>
      <c r="U37" s="17">
        <f t="shared" si="10"/>
        <v>241</v>
      </c>
      <c r="V37" s="17">
        <f t="shared" si="11"/>
        <v>7.23</v>
      </c>
      <c r="W37" s="17">
        <v>8</v>
      </c>
      <c r="X37" s="17">
        <v>20</v>
      </c>
      <c r="Y37" s="17" t="s">
        <v>235</v>
      </c>
      <c r="Z37" s="17">
        <v>210</v>
      </c>
      <c r="AA37" s="17">
        <f>SUM(Z37)</f>
        <v>210</v>
      </c>
      <c r="AB37" s="17">
        <f>AA37*30/1000</f>
        <v>6.3</v>
      </c>
      <c r="AC37" s="17">
        <v>7</v>
      </c>
      <c r="AD37" s="52">
        <v>2</v>
      </c>
      <c r="AE37" s="17" t="s">
        <v>167</v>
      </c>
      <c r="AF37" s="17">
        <v>680</v>
      </c>
      <c r="AG37" s="17">
        <f>SUM(AF37)</f>
        <v>680</v>
      </c>
      <c r="AH37" s="17">
        <f t="shared" ref="AH37:AH38" si="14">AG37*30/1000</f>
        <v>20.399999999999999</v>
      </c>
      <c r="AI37" s="38">
        <v>21</v>
      </c>
      <c r="AJ37" s="22"/>
      <c r="AK37" s="22"/>
      <c r="AL37" s="22"/>
    </row>
    <row r="38" spans="1:38" ht="16.5">
      <c r="A38" s="79"/>
      <c r="B38" s="6">
        <v>7</v>
      </c>
      <c r="C38" s="17" t="s">
        <v>104</v>
      </c>
      <c r="D38" s="8"/>
      <c r="E38" s="7" t="s">
        <v>24</v>
      </c>
      <c r="F38" s="7"/>
      <c r="G38" s="7"/>
      <c r="H38" s="9"/>
      <c r="I38" s="47">
        <v>430</v>
      </c>
      <c r="J38" s="8"/>
      <c r="K38" s="17"/>
      <c r="L38" s="7"/>
      <c r="M38" s="7"/>
      <c r="N38" s="23"/>
      <c r="O38" s="24"/>
      <c r="P38" s="28"/>
      <c r="Q38" s="22"/>
      <c r="R38" s="17">
        <v>30</v>
      </c>
      <c r="S38" s="17" t="s">
        <v>206</v>
      </c>
      <c r="T38" s="48">
        <v>233</v>
      </c>
      <c r="U38" s="17">
        <f t="shared" si="10"/>
        <v>233</v>
      </c>
      <c r="V38" s="17">
        <f t="shared" si="11"/>
        <v>6.99</v>
      </c>
      <c r="W38" s="17">
        <v>7</v>
      </c>
      <c r="X38" s="17">
        <v>21</v>
      </c>
      <c r="Y38" s="17" t="s">
        <v>11</v>
      </c>
      <c r="Z38" s="17">
        <v>270</v>
      </c>
      <c r="AA38" s="17">
        <f>SUM(Z38)</f>
        <v>270</v>
      </c>
      <c r="AB38" s="17">
        <f>AA38*30/1000</f>
        <v>8.1</v>
      </c>
      <c r="AC38" s="17">
        <v>9</v>
      </c>
      <c r="AD38" s="52">
        <v>3</v>
      </c>
      <c r="AE38" s="17" t="s">
        <v>270</v>
      </c>
      <c r="AF38" s="17">
        <v>550</v>
      </c>
      <c r="AG38" s="17">
        <f>SUM(AF38)</f>
        <v>550</v>
      </c>
      <c r="AH38" s="17">
        <f t="shared" si="14"/>
        <v>16.5</v>
      </c>
      <c r="AI38" s="38">
        <v>17</v>
      </c>
      <c r="AJ38" s="22"/>
      <c r="AK38" s="22"/>
      <c r="AL38" s="22"/>
    </row>
    <row r="39" spans="1:38" ht="16.5">
      <c r="A39" s="79"/>
      <c r="B39" s="6">
        <v>8</v>
      </c>
      <c r="C39" s="17" t="s">
        <v>106</v>
      </c>
      <c r="D39" s="8"/>
      <c r="E39" s="7" t="s">
        <v>34</v>
      </c>
      <c r="F39" s="7" t="s">
        <v>107</v>
      </c>
      <c r="G39" s="7"/>
      <c r="H39" s="41">
        <v>950</v>
      </c>
      <c r="I39" s="7"/>
      <c r="J39" s="8"/>
      <c r="K39" s="17"/>
      <c r="L39" s="7"/>
      <c r="M39" s="7"/>
      <c r="N39" s="23"/>
      <c r="O39" s="24"/>
      <c r="P39" s="28"/>
      <c r="Q39" s="22"/>
      <c r="R39" s="17">
        <v>31</v>
      </c>
      <c r="S39" s="17" t="s">
        <v>210</v>
      </c>
      <c r="T39" s="48">
        <v>1110</v>
      </c>
      <c r="U39" s="17">
        <f t="shared" si="10"/>
        <v>1110</v>
      </c>
      <c r="V39" s="17">
        <f t="shared" si="11"/>
        <v>33.299999999999997</v>
      </c>
      <c r="W39" s="17">
        <v>34</v>
      </c>
      <c r="X39" s="17">
        <v>22</v>
      </c>
      <c r="Y39" s="17" t="s">
        <v>14</v>
      </c>
      <c r="Z39" s="17">
        <v>261</v>
      </c>
      <c r="AA39" s="17">
        <f>SUM(Z39)</f>
        <v>261</v>
      </c>
      <c r="AB39" s="17">
        <f>AA39*30/1000</f>
        <v>7.83</v>
      </c>
      <c r="AC39" s="17">
        <v>8</v>
      </c>
      <c r="AD39" s="39"/>
      <c r="AE39" s="39"/>
      <c r="AF39" s="39"/>
      <c r="AG39" s="39"/>
      <c r="AH39" s="39"/>
      <c r="AI39" s="60">
        <f>SUM(AI36:AI38)</f>
        <v>68</v>
      </c>
      <c r="AJ39" s="22"/>
      <c r="AK39" s="22"/>
      <c r="AL39" s="22"/>
    </row>
    <row r="40" spans="1:38" ht="16.5">
      <c r="A40" s="79"/>
      <c r="B40" s="30">
        <v>9</v>
      </c>
      <c r="C40" s="17" t="s">
        <v>109</v>
      </c>
      <c r="D40" s="8"/>
      <c r="E40" s="8" t="s">
        <v>24</v>
      </c>
      <c r="F40" s="8" t="s">
        <v>344</v>
      </c>
      <c r="G40" s="8"/>
      <c r="H40" s="65"/>
      <c r="I40" s="8"/>
      <c r="J40" s="8"/>
      <c r="K40" s="17"/>
      <c r="L40" s="8"/>
      <c r="M40" s="8"/>
      <c r="N40" s="23"/>
      <c r="O40" s="24"/>
      <c r="P40" s="24"/>
      <c r="Q40" s="22"/>
      <c r="R40" s="17">
        <v>32</v>
      </c>
      <c r="S40" s="17" t="s">
        <v>214</v>
      </c>
      <c r="T40" s="48">
        <v>955</v>
      </c>
      <c r="U40" s="17">
        <f t="shared" si="10"/>
        <v>955</v>
      </c>
      <c r="V40" s="17">
        <f t="shared" si="11"/>
        <v>28.65</v>
      </c>
      <c r="W40" s="17">
        <v>29</v>
      </c>
      <c r="X40" s="17">
        <v>23</v>
      </c>
      <c r="Y40" s="17" t="s">
        <v>15</v>
      </c>
      <c r="Z40" s="17">
        <v>1595</v>
      </c>
      <c r="AA40" s="17">
        <f>SUM(Z40)</f>
        <v>1595</v>
      </c>
      <c r="AB40" s="17">
        <f>AA40*30/1000</f>
        <v>47.85</v>
      </c>
      <c r="AC40" s="17">
        <v>48</v>
      </c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ht="16.5">
      <c r="A41" s="79"/>
      <c r="B41" s="6">
        <v>10</v>
      </c>
      <c r="C41" s="18" t="s">
        <v>111</v>
      </c>
      <c r="D41" s="8"/>
      <c r="E41" s="7" t="s">
        <v>24</v>
      </c>
      <c r="F41" s="7"/>
      <c r="G41" s="29">
        <v>2427</v>
      </c>
      <c r="H41" s="9"/>
      <c r="I41" s="7"/>
      <c r="J41" s="8"/>
      <c r="K41" s="17"/>
      <c r="L41" s="7"/>
      <c r="M41" s="7"/>
      <c r="N41" s="23"/>
      <c r="O41" s="24"/>
      <c r="P41" s="28"/>
      <c r="Q41" s="22"/>
      <c r="R41" s="17">
        <v>33</v>
      </c>
      <c r="S41" s="17" t="s">
        <v>215</v>
      </c>
      <c r="T41" s="48">
        <v>1220</v>
      </c>
      <c r="U41" s="17">
        <f t="shared" si="10"/>
        <v>1220</v>
      </c>
      <c r="V41" s="17">
        <f t="shared" si="11"/>
        <v>36.6</v>
      </c>
      <c r="W41" s="17">
        <v>37</v>
      </c>
      <c r="X41" s="90">
        <v>24</v>
      </c>
      <c r="Y41" s="17" t="s">
        <v>9</v>
      </c>
      <c r="Z41" s="90">
        <v>1254</v>
      </c>
      <c r="AA41" s="90">
        <f t="shared" ref="AA41" si="15">SUM(Z41)</f>
        <v>1254</v>
      </c>
      <c r="AB41" s="90">
        <f t="shared" ref="AB41" si="16">AA41*30/1000</f>
        <v>37.619999999999997</v>
      </c>
      <c r="AC41" s="90">
        <v>38</v>
      </c>
      <c r="AD41" s="106" t="s">
        <v>336</v>
      </c>
      <c r="AE41" s="106"/>
      <c r="AF41" s="106"/>
      <c r="AG41" s="106"/>
      <c r="AH41" s="106"/>
      <c r="AI41" s="107"/>
      <c r="AJ41" s="22"/>
      <c r="AK41" s="22"/>
      <c r="AL41" s="22"/>
    </row>
    <row r="42" spans="1:38" ht="16.5">
      <c r="A42" s="78" t="s">
        <v>114</v>
      </c>
      <c r="B42" s="7"/>
      <c r="C42" s="16" t="s">
        <v>19</v>
      </c>
      <c r="D42" s="7" t="s">
        <v>20</v>
      </c>
      <c r="E42" s="9" t="s">
        <v>21</v>
      </c>
      <c r="F42" s="7" t="s">
        <v>22</v>
      </c>
      <c r="G42" s="7"/>
      <c r="H42" s="9"/>
      <c r="I42" s="7"/>
      <c r="J42" s="8"/>
      <c r="K42" s="17"/>
      <c r="L42" s="7"/>
      <c r="M42" s="7"/>
      <c r="N42" s="23"/>
      <c r="O42" s="24"/>
      <c r="P42" s="28"/>
      <c r="Q42" s="22"/>
      <c r="R42" s="17">
        <v>34</v>
      </c>
      <c r="S42" s="48" t="s">
        <v>0</v>
      </c>
      <c r="T42" s="48">
        <v>1415</v>
      </c>
      <c r="U42" s="17">
        <f t="shared" si="10"/>
        <v>1415</v>
      </c>
      <c r="V42" s="17">
        <f t="shared" si="11"/>
        <v>42.45</v>
      </c>
      <c r="W42" s="17">
        <v>43</v>
      </c>
      <c r="X42" s="88"/>
      <c r="Y42" s="17" t="s">
        <v>291</v>
      </c>
      <c r="Z42" s="88"/>
      <c r="AA42" s="88"/>
      <c r="AB42" s="88"/>
      <c r="AC42" s="88"/>
      <c r="AD42" s="17" t="s">
        <v>327</v>
      </c>
      <c r="AE42" s="17" t="s">
        <v>19</v>
      </c>
      <c r="AF42" s="17" t="s">
        <v>20</v>
      </c>
      <c r="AG42" s="17" t="s">
        <v>328</v>
      </c>
      <c r="AH42" s="17" t="s">
        <v>323</v>
      </c>
      <c r="AI42" s="17" t="s">
        <v>322</v>
      </c>
      <c r="AJ42" s="22"/>
      <c r="AK42" s="22"/>
      <c r="AL42" s="22"/>
    </row>
    <row r="43" spans="1:38" ht="16.5">
      <c r="A43" s="79"/>
      <c r="B43" s="6">
        <v>1</v>
      </c>
      <c r="C43" s="17" t="s">
        <v>116</v>
      </c>
      <c r="D43" s="8"/>
      <c r="E43" s="13"/>
      <c r="F43" s="7"/>
      <c r="G43" s="29">
        <v>2449</v>
      </c>
      <c r="H43" s="9"/>
      <c r="I43" s="7"/>
      <c r="J43" s="8"/>
      <c r="K43" s="17"/>
      <c r="L43" s="7"/>
      <c r="M43" s="7"/>
      <c r="N43" s="23"/>
      <c r="O43" s="24"/>
      <c r="P43" s="28"/>
      <c r="Q43" s="22"/>
      <c r="R43" s="17">
        <v>35</v>
      </c>
      <c r="S43" s="17" t="s">
        <v>224</v>
      </c>
      <c r="T43" s="48">
        <v>670</v>
      </c>
      <c r="U43" s="17">
        <f t="shared" si="10"/>
        <v>670</v>
      </c>
      <c r="V43" s="17">
        <f t="shared" si="11"/>
        <v>20.100000000000001</v>
      </c>
      <c r="W43" s="17">
        <v>21</v>
      </c>
      <c r="X43" s="17">
        <v>25</v>
      </c>
      <c r="Y43" s="17" t="s">
        <v>10</v>
      </c>
      <c r="Z43" s="90">
        <v>2280</v>
      </c>
      <c r="AA43" s="90">
        <f>SUM(Z43)</f>
        <v>2280</v>
      </c>
      <c r="AB43" s="90">
        <f>AA43*30/1000</f>
        <v>68.400000000000006</v>
      </c>
      <c r="AC43" s="90">
        <v>69</v>
      </c>
      <c r="AD43" s="17">
        <v>1</v>
      </c>
      <c r="AE43" s="17" t="s">
        <v>310</v>
      </c>
      <c r="AF43" s="17">
        <v>729</v>
      </c>
      <c r="AG43" s="17">
        <f>SUM(AF43)</f>
        <v>729</v>
      </c>
      <c r="AH43" s="17">
        <f>AG43*30/1000</f>
        <v>21.87</v>
      </c>
      <c r="AI43" s="52">
        <v>22</v>
      </c>
      <c r="AJ43" s="22"/>
      <c r="AK43" s="22"/>
      <c r="AL43" s="22"/>
    </row>
    <row r="44" spans="1:38" ht="16.5">
      <c r="A44" s="79"/>
      <c r="B44" s="6">
        <v>2</v>
      </c>
      <c r="C44" s="17" t="s">
        <v>118</v>
      </c>
      <c r="D44" s="8"/>
      <c r="E44" s="9" t="s">
        <v>24</v>
      </c>
      <c r="F44" s="7"/>
      <c r="G44" s="7"/>
      <c r="H44" s="9"/>
      <c r="I44" s="7"/>
      <c r="J44" s="11">
        <v>610</v>
      </c>
      <c r="K44" s="17"/>
      <c r="L44" s="7"/>
      <c r="M44" s="7"/>
      <c r="N44" s="23"/>
      <c r="O44" s="24"/>
      <c r="P44" s="28"/>
      <c r="Q44" s="22"/>
      <c r="R44" s="90">
        <v>36</v>
      </c>
      <c r="S44" s="17" t="s">
        <v>226</v>
      </c>
      <c r="T44" s="93">
        <v>1760</v>
      </c>
      <c r="U44" s="88">
        <f>SUM(T44)</f>
        <v>1760</v>
      </c>
      <c r="V44" s="88">
        <f>U44*30/1000</f>
        <v>52.8</v>
      </c>
      <c r="W44" s="88">
        <v>53</v>
      </c>
      <c r="X44" s="34">
        <v>26</v>
      </c>
      <c r="Y44" s="17" t="s">
        <v>282</v>
      </c>
      <c r="Z44" s="88"/>
      <c r="AA44" s="88"/>
      <c r="AB44" s="88"/>
      <c r="AC44" s="88"/>
      <c r="AD44" s="52">
        <v>2</v>
      </c>
      <c r="AE44" s="17" t="s">
        <v>169</v>
      </c>
      <c r="AF44" s="52">
        <v>139</v>
      </c>
      <c r="AG44" s="17">
        <f>SUM(AF44)</f>
        <v>139</v>
      </c>
      <c r="AH44" s="17">
        <f>AG44*30/1000</f>
        <v>4.17</v>
      </c>
      <c r="AI44" s="52">
        <v>5</v>
      </c>
      <c r="AJ44" s="22"/>
      <c r="AK44" s="22"/>
      <c r="AL44" s="22"/>
    </row>
    <row r="45" spans="1:38" ht="16.5">
      <c r="A45" s="79"/>
      <c r="B45" s="6">
        <v>3</v>
      </c>
      <c r="C45" s="16" t="s">
        <v>119</v>
      </c>
      <c r="D45" s="35"/>
      <c r="E45" s="9" t="s">
        <v>24</v>
      </c>
      <c r="F45" s="7"/>
      <c r="G45" s="7"/>
      <c r="H45" s="9"/>
      <c r="I45" s="7"/>
      <c r="J45" s="7"/>
      <c r="K45" s="16"/>
      <c r="L45" s="7"/>
      <c r="M45" s="7"/>
      <c r="N45" s="36"/>
      <c r="O45" s="28"/>
      <c r="P45" s="16">
        <v>1760</v>
      </c>
      <c r="Q45" s="22"/>
      <c r="R45" s="88"/>
      <c r="S45" s="17" t="s">
        <v>227</v>
      </c>
      <c r="T45" s="94"/>
      <c r="U45" s="88"/>
      <c r="V45" s="88"/>
      <c r="W45" s="88"/>
      <c r="X45" s="17">
        <v>27</v>
      </c>
      <c r="Y45" s="17" t="s">
        <v>278</v>
      </c>
      <c r="Z45" s="17">
        <v>703</v>
      </c>
      <c r="AA45" s="17">
        <f>SUM(Z45)</f>
        <v>703</v>
      </c>
      <c r="AB45" s="17">
        <f>AA45*30/1000</f>
        <v>21.09</v>
      </c>
      <c r="AC45" s="17">
        <v>22</v>
      </c>
      <c r="AD45" s="52">
        <v>3</v>
      </c>
      <c r="AE45" s="17" t="s">
        <v>174</v>
      </c>
      <c r="AF45" s="17">
        <v>255</v>
      </c>
      <c r="AG45" s="17">
        <f t="shared" ref="AG45:AG47" si="17">SUM(AF45)</f>
        <v>255</v>
      </c>
      <c r="AH45" s="17">
        <f t="shared" ref="AH45:AH47" si="18">AG45*30/1000</f>
        <v>7.65</v>
      </c>
      <c r="AI45" s="52">
        <v>8</v>
      </c>
      <c r="AJ45" s="22"/>
      <c r="AK45" s="22"/>
      <c r="AL45" s="22"/>
    </row>
    <row r="46" spans="1:38" ht="16.5">
      <c r="A46" s="79"/>
      <c r="B46" s="6">
        <v>4</v>
      </c>
      <c r="C46" s="17" t="s">
        <v>120</v>
      </c>
      <c r="D46" s="8"/>
      <c r="E46" s="13"/>
      <c r="F46" s="7"/>
      <c r="G46" s="7"/>
      <c r="H46" s="43">
        <v>2405</v>
      </c>
      <c r="I46" s="7"/>
      <c r="J46" s="8"/>
      <c r="K46" s="17"/>
      <c r="L46" s="7"/>
      <c r="M46" s="7"/>
      <c r="N46" s="23"/>
      <c r="O46" s="24"/>
      <c r="P46" s="28"/>
      <c r="Q46" s="22"/>
      <c r="R46" s="34">
        <v>37</v>
      </c>
      <c r="S46" s="17" t="s">
        <v>228</v>
      </c>
      <c r="T46" s="48">
        <v>260</v>
      </c>
      <c r="U46" s="34">
        <f>SUM(T46)</f>
        <v>260</v>
      </c>
      <c r="V46" s="34">
        <f>U46*30/1000</f>
        <v>7.8</v>
      </c>
      <c r="W46" s="34">
        <v>8</v>
      </c>
      <c r="X46" s="90">
        <v>28</v>
      </c>
      <c r="Y46" s="17" t="s">
        <v>279</v>
      </c>
      <c r="Z46" s="90">
        <v>1200</v>
      </c>
      <c r="AA46" s="90">
        <f>SUM(Z46)</f>
        <v>1200</v>
      </c>
      <c r="AB46" s="90">
        <f>AA46*30/1000</f>
        <v>36</v>
      </c>
      <c r="AC46" s="90">
        <v>36</v>
      </c>
      <c r="AD46" s="17">
        <v>4</v>
      </c>
      <c r="AE46" s="17" t="s">
        <v>194</v>
      </c>
      <c r="AF46" s="52">
        <v>430</v>
      </c>
      <c r="AG46" s="17">
        <f t="shared" si="17"/>
        <v>430</v>
      </c>
      <c r="AH46" s="17">
        <f t="shared" si="18"/>
        <v>12.9</v>
      </c>
      <c r="AI46" s="52">
        <v>13</v>
      </c>
      <c r="AJ46" s="22"/>
      <c r="AK46" s="22"/>
      <c r="AL46" s="22"/>
    </row>
    <row r="47" spans="1:38" ht="16.5">
      <c r="A47" s="79"/>
      <c r="B47" s="30">
        <v>5</v>
      </c>
      <c r="C47" s="17" t="s">
        <v>122</v>
      </c>
      <c r="D47" s="8"/>
      <c r="E47" s="10" t="s">
        <v>34</v>
      </c>
      <c r="F47" s="8" t="s">
        <v>123</v>
      </c>
      <c r="G47" s="8"/>
      <c r="H47" s="61"/>
      <c r="I47" s="8"/>
      <c r="J47" s="8"/>
      <c r="K47" s="17"/>
      <c r="L47" s="8"/>
      <c r="M47" s="8"/>
      <c r="N47" s="23"/>
      <c r="O47" s="24"/>
      <c r="P47" s="24"/>
      <c r="Q47" s="22"/>
      <c r="R47" s="34">
        <v>38</v>
      </c>
      <c r="S47" s="17" t="s">
        <v>230</v>
      </c>
      <c r="T47" s="48">
        <v>145</v>
      </c>
      <c r="U47" s="34">
        <f t="shared" ref="U47:U49" si="19">SUM(T47)</f>
        <v>145</v>
      </c>
      <c r="V47" s="34">
        <f t="shared" ref="V47:V49" si="20">U47*30/1000</f>
        <v>4.3499999999999996</v>
      </c>
      <c r="W47" s="34">
        <v>5</v>
      </c>
      <c r="X47" s="88"/>
      <c r="Y47" s="17" t="s">
        <v>280</v>
      </c>
      <c r="Z47" s="88"/>
      <c r="AA47" s="88"/>
      <c r="AB47" s="88"/>
      <c r="AC47" s="88"/>
      <c r="AD47" s="52">
        <v>5</v>
      </c>
      <c r="AE47" s="17" t="s">
        <v>201</v>
      </c>
      <c r="AF47" s="17">
        <v>343</v>
      </c>
      <c r="AG47" s="17">
        <f t="shared" si="17"/>
        <v>343</v>
      </c>
      <c r="AH47" s="17">
        <f t="shared" si="18"/>
        <v>10.29</v>
      </c>
      <c r="AI47" s="52">
        <v>11</v>
      </c>
      <c r="AJ47" s="22"/>
      <c r="AK47" s="22"/>
      <c r="AL47" s="22"/>
    </row>
    <row r="48" spans="1:38" ht="16.5">
      <c r="A48" s="79"/>
      <c r="B48" s="6">
        <v>6</v>
      </c>
      <c r="C48" s="17" t="s">
        <v>125</v>
      </c>
      <c r="D48" s="8"/>
      <c r="E48" s="9" t="s">
        <v>24</v>
      </c>
      <c r="F48" s="7"/>
      <c r="G48" s="29">
        <v>1530</v>
      </c>
      <c r="H48" s="9"/>
      <c r="I48" s="7"/>
      <c r="J48" s="8"/>
      <c r="K48" s="17"/>
      <c r="L48" s="7"/>
      <c r="M48" s="7"/>
      <c r="N48" s="23"/>
      <c r="O48" s="24"/>
      <c r="P48" s="28"/>
      <c r="Q48" s="22"/>
      <c r="R48" s="34">
        <v>39</v>
      </c>
      <c r="S48" s="17" t="s">
        <v>231</v>
      </c>
      <c r="T48" s="48">
        <v>215</v>
      </c>
      <c r="U48" s="34">
        <f t="shared" si="19"/>
        <v>215</v>
      </c>
      <c r="V48" s="34">
        <f t="shared" si="20"/>
        <v>6.45</v>
      </c>
      <c r="W48" s="34">
        <v>7</v>
      </c>
      <c r="X48" s="88">
        <v>29</v>
      </c>
      <c r="Y48" s="17" t="s">
        <v>284</v>
      </c>
      <c r="Z48" s="73">
        <v>1383</v>
      </c>
      <c r="AA48" s="88">
        <f>SUM(Z48)</f>
        <v>1383</v>
      </c>
      <c r="AB48" s="88">
        <f>AA48*30/1000</f>
        <v>41.49</v>
      </c>
      <c r="AC48" s="88">
        <v>42</v>
      </c>
      <c r="AD48" s="39"/>
      <c r="AE48" s="39"/>
      <c r="AF48" s="39"/>
      <c r="AG48" s="39"/>
      <c r="AH48" s="39"/>
      <c r="AI48" s="59">
        <f>SUM(AI43:AI47)</f>
        <v>59</v>
      </c>
      <c r="AJ48" s="22"/>
      <c r="AK48" s="22"/>
      <c r="AL48" s="22"/>
    </row>
    <row r="49" spans="1:38" ht="16.5">
      <c r="A49" s="79"/>
      <c r="B49" s="6">
        <v>7</v>
      </c>
      <c r="C49" s="17" t="s">
        <v>127</v>
      </c>
      <c r="D49" s="8"/>
      <c r="E49" s="13"/>
      <c r="F49" s="7"/>
      <c r="G49" s="7"/>
      <c r="H49" s="43">
        <v>770</v>
      </c>
      <c r="I49" s="7"/>
      <c r="J49" s="8"/>
      <c r="K49" s="17"/>
      <c r="L49" s="7"/>
      <c r="M49" s="7"/>
      <c r="N49" s="23"/>
      <c r="O49" s="24"/>
      <c r="P49" s="28"/>
      <c r="Q49" s="22"/>
      <c r="R49" s="88">
        <v>40</v>
      </c>
      <c r="S49" s="17" t="s">
        <v>241</v>
      </c>
      <c r="T49" s="93">
        <v>1133</v>
      </c>
      <c r="U49" s="88">
        <f t="shared" si="19"/>
        <v>1133</v>
      </c>
      <c r="V49" s="88">
        <f t="shared" si="20"/>
        <v>33.99</v>
      </c>
      <c r="W49" s="88">
        <v>34</v>
      </c>
      <c r="X49" s="88"/>
      <c r="Y49" s="17" t="s">
        <v>285</v>
      </c>
      <c r="Z49" s="88"/>
      <c r="AA49" s="88"/>
      <c r="AB49" s="88"/>
      <c r="AC49" s="88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ht="16.5">
      <c r="A50" s="79"/>
      <c r="B50" s="6">
        <v>8</v>
      </c>
      <c r="C50" s="17" t="s">
        <v>129</v>
      </c>
      <c r="D50" s="8"/>
      <c r="E50" s="9" t="s">
        <v>24</v>
      </c>
      <c r="F50" s="7"/>
      <c r="G50" s="29">
        <v>300</v>
      </c>
      <c r="H50" s="9"/>
      <c r="I50" s="7"/>
      <c r="J50" s="8"/>
      <c r="K50" s="17"/>
      <c r="L50" s="7"/>
      <c r="M50" s="7"/>
      <c r="N50" s="23"/>
      <c r="O50" s="24"/>
      <c r="P50" s="28"/>
      <c r="Q50" s="22"/>
      <c r="R50" s="92"/>
      <c r="S50" s="8" t="s">
        <v>85</v>
      </c>
      <c r="T50" s="92"/>
      <c r="U50" s="92"/>
      <c r="V50" s="92"/>
      <c r="W50" s="92"/>
      <c r="X50" s="88"/>
      <c r="Y50" s="17" t="s">
        <v>286</v>
      </c>
      <c r="Z50" s="88"/>
      <c r="AA50" s="88"/>
      <c r="AB50" s="88"/>
      <c r="AC50" s="88"/>
      <c r="AD50" s="108" t="s">
        <v>337</v>
      </c>
      <c r="AE50" s="108"/>
      <c r="AF50" s="108"/>
      <c r="AG50" s="108"/>
      <c r="AH50" s="108"/>
      <c r="AI50" s="109"/>
      <c r="AJ50" s="22"/>
      <c r="AK50" s="22"/>
      <c r="AL50" s="22"/>
    </row>
    <row r="51" spans="1:38" ht="16.5">
      <c r="A51" s="78" t="s">
        <v>132</v>
      </c>
      <c r="B51" s="7"/>
      <c r="C51" s="16" t="s">
        <v>19</v>
      </c>
      <c r="D51" s="7" t="s">
        <v>20</v>
      </c>
      <c r="E51" s="7" t="s">
        <v>21</v>
      </c>
      <c r="F51" s="7" t="s">
        <v>22</v>
      </c>
      <c r="G51" s="7"/>
      <c r="H51" s="9"/>
      <c r="I51" s="7"/>
      <c r="J51" s="8"/>
      <c r="K51" s="17"/>
      <c r="L51" s="7"/>
      <c r="M51" s="7"/>
      <c r="N51" s="23"/>
      <c r="O51" s="24"/>
      <c r="P51" s="28"/>
      <c r="Q51" s="22"/>
      <c r="R51" s="88">
        <v>41</v>
      </c>
      <c r="S51" s="17" t="s">
        <v>13</v>
      </c>
      <c r="T51" s="48">
        <v>1057</v>
      </c>
      <c r="U51" s="88">
        <f>SUM(T51:T54)</f>
        <v>1387</v>
      </c>
      <c r="V51" s="88">
        <f>U51*30/1000</f>
        <v>41.61</v>
      </c>
      <c r="W51" s="88">
        <v>42</v>
      </c>
      <c r="X51" s="88"/>
      <c r="Y51" s="17" t="s">
        <v>287</v>
      </c>
      <c r="Z51" s="88"/>
      <c r="AA51" s="88"/>
      <c r="AB51" s="88"/>
      <c r="AC51" s="88"/>
      <c r="AD51" s="8" t="s">
        <v>327</v>
      </c>
      <c r="AE51" s="8" t="s">
        <v>19</v>
      </c>
      <c r="AF51" s="8" t="s">
        <v>20</v>
      </c>
      <c r="AG51" s="8" t="s">
        <v>328</v>
      </c>
      <c r="AH51" s="17" t="s">
        <v>323</v>
      </c>
      <c r="AI51" s="17" t="s">
        <v>322</v>
      </c>
      <c r="AJ51" s="22"/>
      <c r="AK51" s="22"/>
      <c r="AL51" s="22"/>
    </row>
    <row r="52" spans="1:38" ht="16.5">
      <c r="A52" s="113"/>
      <c r="B52" s="7">
        <v>1</v>
      </c>
      <c r="C52" s="17" t="s">
        <v>134</v>
      </c>
      <c r="D52" s="8"/>
      <c r="E52" s="7" t="s">
        <v>24</v>
      </c>
      <c r="F52" s="7"/>
      <c r="G52" s="7"/>
      <c r="H52" s="43">
        <v>1700</v>
      </c>
      <c r="I52" s="7"/>
      <c r="J52" s="8"/>
      <c r="K52" s="17"/>
      <c r="L52" s="7"/>
      <c r="M52" s="7"/>
      <c r="N52" s="23"/>
      <c r="O52" s="24"/>
      <c r="P52" s="28"/>
      <c r="Q52" s="22"/>
      <c r="R52" s="88"/>
      <c r="S52" s="17" t="s">
        <v>260</v>
      </c>
      <c r="T52" s="48">
        <v>97</v>
      </c>
      <c r="U52" s="88"/>
      <c r="V52" s="88"/>
      <c r="W52" s="88"/>
      <c r="X52" s="88"/>
      <c r="Y52" s="17" t="s">
        <v>288</v>
      </c>
      <c r="Z52" s="88"/>
      <c r="AA52" s="88"/>
      <c r="AB52" s="88"/>
      <c r="AC52" s="88"/>
      <c r="AD52" s="8">
        <v>1</v>
      </c>
      <c r="AE52" s="17" t="s">
        <v>148</v>
      </c>
      <c r="AF52" s="17">
        <v>435</v>
      </c>
      <c r="AG52" s="17">
        <f>SUM(AF52)</f>
        <v>435</v>
      </c>
      <c r="AH52" s="17">
        <f>AG52*30/1000</f>
        <v>13.05</v>
      </c>
      <c r="AI52" s="31">
        <v>14</v>
      </c>
      <c r="AJ52" s="22"/>
      <c r="AK52" s="22"/>
      <c r="AL52" s="22"/>
    </row>
    <row r="53" spans="1:38" ht="16.5">
      <c r="A53" s="79"/>
      <c r="B53" s="6">
        <v>2</v>
      </c>
      <c r="C53" s="17" t="s">
        <v>136</v>
      </c>
      <c r="D53" s="8"/>
      <c r="E53" s="7" t="s">
        <v>34</v>
      </c>
      <c r="F53" s="7" t="s">
        <v>137</v>
      </c>
      <c r="G53" s="7"/>
      <c r="H53" s="43">
        <v>250</v>
      </c>
      <c r="I53" s="7"/>
      <c r="J53" s="8"/>
      <c r="K53" s="17"/>
      <c r="L53" s="7"/>
      <c r="M53" s="7"/>
      <c r="N53" s="23"/>
      <c r="O53" s="24"/>
      <c r="P53" s="28"/>
      <c r="Q53" s="22"/>
      <c r="R53" s="88"/>
      <c r="S53" s="17" t="s">
        <v>262</v>
      </c>
      <c r="T53" s="48">
        <v>125</v>
      </c>
      <c r="U53" s="88"/>
      <c r="V53" s="88"/>
      <c r="W53" s="88"/>
      <c r="X53" s="88">
        <v>30</v>
      </c>
      <c r="Y53" s="17" t="s">
        <v>289</v>
      </c>
      <c r="Z53" s="73">
        <v>1330</v>
      </c>
      <c r="AA53" s="88">
        <f>SUM(Z53)</f>
        <v>1330</v>
      </c>
      <c r="AB53" s="88">
        <f>AA53*30/1000</f>
        <v>39.9</v>
      </c>
      <c r="AC53" s="88">
        <v>40</v>
      </c>
      <c r="AD53" s="34">
        <v>2</v>
      </c>
      <c r="AE53" s="17" t="s">
        <v>150</v>
      </c>
      <c r="AF53" s="17">
        <v>145</v>
      </c>
      <c r="AG53" s="17">
        <f>SUM(AF53)</f>
        <v>145</v>
      </c>
      <c r="AH53" s="17">
        <f>AG53*30/1000</f>
        <v>4.3499999999999996</v>
      </c>
      <c r="AI53" s="31">
        <v>5</v>
      </c>
      <c r="AJ53" s="22"/>
      <c r="AK53" s="22"/>
      <c r="AL53" s="22"/>
    </row>
    <row r="54" spans="1:38" ht="16.5">
      <c r="A54" s="79"/>
      <c r="B54" s="6">
        <v>3</v>
      </c>
      <c r="C54" s="17" t="s">
        <v>139</v>
      </c>
      <c r="D54" s="8"/>
      <c r="E54" s="7" t="s">
        <v>24</v>
      </c>
      <c r="F54" s="7"/>
      <c r="G54" s="7"/>
      <c r="H54" s="43">
        <v>420</v>
      </c>
      <c r="I54" s="7"/>
      <c r="J54" s="8"/>
      <c r="K54" s="17"/>
      <c r="L54" s="7"/>
      <c r="M54" s="7"/>
      <c r="N54" s="23"/>
      <c r="O54" s="24"/>
      <c r="P54" s="28"/>
      <c r="Q54" s="22"/>
      <c r="R54" s="88"/>
      <c r="S54" s="17" t="s">
        <v>265</v>
      </c>
      <c r="T54" s="48">
        <v>108</v>
      </c>
      <c r="U54" s="88"/>
      <c r="V54" s="88"/>
      <c r="W54" s="88"/>
      <c r="X54" s="88"/>
      <c r="Y54" s="17" t="s">
        <v>290</v>
      </c>
      <c r="Z54" s="73"/>
      <c r="AA54" s="88"/>
      <c r="AB54" s="88"/>
      <c r="AC54" s="88"/>
      <c r="AD54" s="31">
        <v>3</v>
      </c>
      <c r="AE54" s="17" t="s">
        <v>181</v>
      </c>
      <c r="AF54" s="31">
        <v>150</v>
      </c>
      <c r="AG54" s="17">
        <f>SUM(AF54)</f>
        <v>150</v>
      </c>
      <c r="AH54" s="17">
        <f>AG54*30/1000</f>
        <v>4.5</v>
      </c>
      <c r="AI54" s="31">
        <v>5</v>
      </c>
      <c r="AJ54" s="22"/>
      <c r="AK54" s="22"/>
      <c r="AL54" s="22"/>
    </row>
    <row r="55" spans="1:38" ht="16.5">
      <c r="A55" s="79"/>
      <c r="B55" s="6">
        <v>4</v>
      </c>
      <c r="C55" s="17" t="s">
        <v>140</v>
      </c>
      <c r="D55" s="8"/>
      <c r="E55" s="7" t="s">
        <v>34</v>
      </c>
      <c r="F55" s="7" t="s">
        <v>137</v>
      </c>
      <c r="G55" s="7"/>
      <c r="H55" s="43">
        <v>460</v>
      </c>
      <c r="I55" s="7"/>
      <c r="J55" s="8"/>
      <c r="K55" s="17"/>
      <c r="L55" s="7"/>
      <c r="M55" s="7"/>
      <c r="N55" s="23"/>
      <c r="O55" s="24"/>
      <c r="P55" s="28"/>
      <c r="Q55" s="22"/>
      <c r="R55" s="34">
        <v>42</v>
      </c>
      <c r="S55" s="17" t="s">
        <v>266</v>
      </c>
      <c r="T55" s="48">
        <v>1668</v>
      </c>
      <c r="U55" s="34">
        <f>SUM(T55)</f>
        <v>1668</v>
      </c>
      <c r="V55" s="34">
        <f>U55*30/1000</f>
        <v>50.04</v>
      </c>
      <c r="W55" s="34">
        <v>51</v>
      </c>
      <c r="X55" s="88">
        <v>31</v>
      </c>
      <c r="Y55" s="17" t="s">
        <v>295</v>
      </c>
      <c r="Z55" s="73">
        <v>1510</v>
      </c>
      <c r="AA55" s="88">
        <f>SUM(Z55)</f>
        <v>1510</v>
      </c>
      <c r="AB55" s="88">
        <f>AA55*30/1000</f>
        <v>45.3</v>
      </c>
      <c r="AC55" s="88">
        <v>46</v>
      </c>
      <c r="AD55" s="40"/>
      <c r="AE55" s="40"/>
      <c r="AF55" s="40"/>
      <c r="AG55" s="40"/>
      <c r="AH55" s="40"/>
      <c r="AI55" s="59">
        <f>SUM(AI52:AI54)</f>
        <v>24</v>
      </c>
      <c r="AJ55" s="22"/>
      <c r="AK55" s="22"/>
      <c r="AL55" s="22"/>
    </row>
    <row r="56" spans="1:38" ht="16.5">
      <c r="A56" s="79"/>
      <c r="B56" s="6">
        <v>5</v>
      </c>
      <c r="C56" s="17" t="s">
        <v>141</v>
      </c>
      <c r="D56" s="8"/>
      <c r="E56" s="7" t="s">
        <v>34</v>
      </c>
      <c r="F56" s="7" t="s">
        <v>142</v>
      </c>
      <c r="G56" s="7"/>
      <c r="H56" s="43">
        <v>430</v>
      </c>
      <c r="I56" s="7"/>
      <c r="J56" s="8"/>
      <c r="K56" s="17"/>
      <c r="L56" s="7"/>
      <c r="M56" s="7"/>
      <c r="N56" s="23"/>
      <c r="O56" s="24"/>
      <c r="P56" s="28"/>
      <c r="Q56" s="22"/>
      <c r="R56" s="34">
        <v>43</v>
      </c>
      <c r="S56" s="17" t="s">
        <v>263</v>
      </c>
      <c r="T56" s="48">
        <v>128</v>
      </c>
      <c r="U56" s="34">
        <f t="shared" ref="U56:U58" si="21">SUM(T56)</f>
        <v>128</v>
      </c>
      <c r="V56" s="34">
        <f t="shared" ref="V56:V58" si="22">U56*30/1000</f>
        <v>3.84</v>
      </c>
      <c r="W56" s="34">
        <v>4</v>
      </c>
      <c r="X56" s="88"/>
      <c r="Y56" s="17" t="s">
        <v>296</v>
      </c>
      <c r="Z56" s="73"/>
      <c r="AA56" s="88"/>
      <c r="AB56" s="88"/>
      <c r="AC56" s="88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6.5">
      <c r="A57" s="79"/>
      <c r="B57" s="6">
        <v>6</v>
      </c>
      <c r="C57" s="17" t="s">
        <v>144</v>
      </c>
      <c r="D57" s="8"/>
      <c r="E57" s="7" t="s">
        <v>24</v>
      </c>
      <c r="F57" s="7"/>
      <c r="G57" s="7"/>
      <c r="H57" s="9"/>
      <c r="I57" s="7"/>
      <c r="J57" s="11">
        <v>870</v>
      </c>
      <c r="K57" s="17"/>
      <c r="L57" s="7"/>
      <c r="M57" s="7"/>
      <c r="N57" s="23"/>
      <c r="O57" s="24"/>
      <c r="P57" s="28"/>
      <c r="Q57" s="22"/>
      <c r="R57" s="34">
        <v>44</v>
      </c>
      <c r="S57" s="17" t="s">
        <v>268</v>
      </c>
      <c r="T57" s="48">
        <v>145</v>
      </c>
      <c r="U57" s="34">
        <f t="shared" si="21"/>
        <v>145</v>
      </c>
      <c r="V57" s="34">
        <f t="shared" si="22"/>
        <v>4.3499999999999996</v>
      </c>
      <c r="W57" s="34">
        <v>5</v>
      </c>
      <c r="X57" s="34">
        <v>32</v>
      </c>
      <c r="Y57" s="17" t="s">
        <v>297</v>
      </c>
      <c r="Z57" s="34">
        <v>823</v>
      </c>
      <c r="AA57" s="34">
        <f>Z57</f>
        <v>823</v>
      </c>
      <c r="AB57" s="34">
        <f>AA57*30/1000</f>
        <v>24.69</v>
      </c>
      <c r="AC57" s="34">
        <v>25</v>
      </c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 ht="16.5">
      <c r="A58" s="79"/>
      <c r="B58" s="6">
        <v>7</v>
      </c>
      <c r="C58" s="17" t="s">
        <v>146</v>
      </c>
      <c r="D58" s="8"/>
      <c r="E58" s="7"/>
      <c r="F58" s="7"/>
      <c r="G58" s="29">
        <v>509</v>
      </c>
      <c r="H58" s="9"/>
      <c r="I58" s="7"/>
      <c r="J58" s="8"/>
      <c r="K58" s="17"/>
      <c r="L58" s="7"/>
      <c r="M58" s="7"/>
      <c r="N58" s="23"/>
      <c r="O58" s="24"/>
      <c r="P58" s="28"/>
      <c r="Q58" s="22"/>
      <c r="R58" s="34">
        <v>45</v>
      </c>
      <c r="S58" s="17" t="s">
        <v>269</v>
      </c>
      <c r="T58" s="64">
        <v>615</v>
      </c>
      <c r="U58" s="34">
        <f t="shared" si="21"/>
        <v>615</v>
      </c>
      <c r="V58" s="34">
        <f t="shared" si="22"/>
        <v>18.45</v>
      </c>
      <c r="W58" s="34">
        <v>19</v>
      </c>
      <c r="X58" s="39"/>
      <c r="Y58" s="39"/>
      <c r="Z58" s="39"/>
      <c r="AA58" s="39"/>
      <c r="AB58" s="39"/>
      <c r="AC58" s="59">
        <f>SUM(AC4:AC57)</f>
        <v>1165</v>
      </c>
      <c r="AD58" s="110" t="s">
        <v>338</v>
      </c>
      <c r="AE58" s="110"/>
      <c r="AF58" s="110"/>
      <c r="AG58" s="110"/>
      <c r="AH58" s="110"/>
      <c r="AI58" s="111"/>
      <c r="AJ58" s="22"/>
      <c r="AK58" s="22"/>
      <c r="AL58" s="22"/>
    </row>
    <row r="59" spans="1:38" ht="16.5">
      <c r="A59" s="79"/>
      <c r="B59" s="6">
        <v>8</v>
      </c>
      <c r="C59" s="17" t="s">
        <v>148</v>
      </c>
      <c r="D59" s="8"/>
      <c r="E59" s="7"/>
      <c r="F59" s="7"/>
      <c r="G59" s="7"/>
      <c r="H59" s="9"/>
      <c r="I59" s="7"/>
      <c r="J59" s="8"/>
      <c r="K59" s="17"/>
      <c r="L59" s="7"/>
      <c r="M59" s="7"/>
      <c r="N59" s="56">
        <v>435</v>
      </c>
      <c r="O59" s="24"/>
      <c r="P59" s="28"/>
      <c r="Q59" s="22"/>
      <c r="R59" s="22"/>
      <c r="S59" s="22"/>
      <c r="T59" s="40"/>
      <c r="U59" s="40"/>
      <c r="V59" s="40"/>
      <c r="W59" s="59">
        <f>SUM(W4:W58)</f>
        <v>1433</v>
      </c>
      <c r="X59" s="22"/>
      <c r="Y59" s="22"/>
      <c r="Z59" s="22"/>
      <c r="AA59" s="22"/>
      <c r="AB59" s="22"/>
      <c r="AC59" s="22"/>
      <c r="AD59" s="17" t="s">
        <v>327</v>
      </c>
      <c r="AE59" s="17" t="s">
        <v>19</v>
      </c>
      <c r="AF59" s="17" t="s">
        <v>20</v>
      </c>
      <c r="AG59" s="17" t="s">
        <v>328</v>
      </c>
      <c r="AH59" s="17" t="s">
        <v>323</v>
      </c>
      <c r="AI59" s="17" t="s">
        <v>322</v>
      </c>
      <c r="AJ59" s="22"/>
      <c r="AK59" s="22"/>
      <c r="AL59" s="22"/>
    </row>
    <row r="60" spans="1:38" ht="16.5">
      <c r="A60" s="79"/>
      <c r="B60" s="4">
        <v>9</v>
      </c>
      <c r="C60" s="17" t="s">
        <v>150</v>
      </c>
      <c r="D60" s="8"/>
      <c r="E60" s="7" t="s">
        <v>24</v>
      </c>
      <c r="F60" s="7"/>
      <c r="G60" s="7"/>
      <c r="H60" s="9"/>
      <c r="I60" s="7"/>
      <c r="J60" s="8"/>
      <c r="K60" s="17"/>
      <c r="L60" s="7"/>
      <c r="M60" s="7"/>
      <c r="N60" s="56">
        <v>145</v>
      </c>
      <c r="O60" s="24"/>
      <c r="P60" s="28"/>
      <c r="Q60" s="22"/>
      <c r="R60" s="85" t="s">
        <v>334</v>
      </c>
      <c r="S60" s="86"/>
      <c r="T60" s="86"/>
      <c r="U60" s="86"/>
      <c r="V60" s="86"/>
      <c r="W60" s="87"/>
      <c r="X60" s="22"/>
      <c r="Y60" s="22"/>
      <c r="Z60" s="22"/>
      <c r="AA60" s="22"/>
      <c r="AB60" s="22"/>
      <c r="AC60" s="22"/>
      <c r="AD60" s="17">
        <v>1</v>
      </c>
      <c r="AE60" s="17" t="s">
        <v>39</v>
      </c>
      <c r="AF60" s="17">
        <v>1243</v>
      </c>
      <c r="AG60" s="17">
        <f>SUM(AF60)</f>
        <v>1243</v>
      </c>
      <c r="AH60" s="17">
        <f>AG60*30/1000</f>
        <v>37.29</v>
      </c>
      <c r="AI60" s="52">
        <v>38</v>
      </c>
      <c r="AJ60" s="22"/>
      <c r="AK60" s="22"/>
    </row>
    <row r="61" spans="1:38" ht="16.5">
      <c r="A61" s="78" t="s">
        <v>151</v>
      </c>
      <c r="B61" s="7"/>
      <c r="C61" s="16" t="s">
        <v>19</v>
      </c>
      <c r="D61" s="7" t="s">
        <v>20</v>
      </c>
      <c r="E61" s="7" t="s">
        <v>21</v>
      </c>
      <c r="F61" s="7" t="s">
        <v>22</v>
      </c>
      <c r="G61" s="7"/>
      <c r="H61" s="9"/>
      <c r="I61" s="7"/>
      <c r="J61" s="8"/>
      <c r="K61" s="17"/>
      <c r="L61" s="7"/>
      <c r="M61" s="7"/>
      <c r="N61" s="23"/>
      <c r="O61" s="24"/>
      <c r="P61" s="28"/>
      <c r="Q61" s="22"/>
      <c r="R61" s="8" t="s">
        <v>327</v>
      </c>
      <c r="S61" s="8" t="s">
        <v>19</v>
      </c>
      <c r="T61" s="8" t="s">
        <v>20</v>
      </c>
      <c r="U61" s="8" t="s">
        <v>328</v>
      </c>
      <c r="V61" s="17" t="s">
        <v>323</v>
      </c>
      <c r="W61" s="17" t="s">
        <v>322</v>
      </c>
      <c r="X61" s="22"/>
      <c r="Y61" s="22"/>
      <c r="Z61" s="22"/>
      <c r="AA61" s="22"/>
      <c r="AB61" s="22"/>
      <c r="AC61" s="22"/>
      <c r="AD61" s="39"/>
      <c r="AE61" s="39"/>
      <c r="AF61" s="39"/>
      <c r="AG61" s="39"/>
      <c r="AH61" s="39"/>
      <c r="AI61" s="60">
        <f>SUM(AI60)</f>
        <v>38</v>
      </c>
      <c r="AJ61" s="22"/>
      <c r="AK61" s="22"/>
    </row>
    <row r="62" spans="1:38" ht="16.5">
      <c r="A62" s="79"/>
      <c r="B62" s="6">
        <v>1</v>
      </c>
      <c r="C62" s="17" t="s">
        <v>153</v>
      </c>
      <c r="D62" s="8"/>
      <c r="E62" s="7" t="s">
        <v>24</v>
      </c>
      <c r="F62" s="7"/>
      <c r="G62" s="7"/>
      <c r="H62" s="9"/>
      <c r="I62" s="47">
        <v>505</v>
      </c>
      <c r="J62" s="8"/>
      <c r="K62" s="17"/>
      <c r="L62" s="7"/>
      <c r="M62" s="7"/>
      <c r="N62" s="23"/>
      <c r="O62" s="24"/>
      <c r="P62" s="28"/>
      <c r="Q62" s="22"/>
      <c r="R62" s="73">
        <v>1</v>
      </c>
      <c r="S62" s="8" t="s">
        <v>258</v>
      </c>
      <c r="T62" s="73">
        <v>547</v>
      </c>
      <c r="U62" s="73">
        <f>SUM(T62:T63)</f>
        <v>547</v>
      </c>
      <c r="V62" s="90">
        <f>U62*30/1000</f>
        <v>16.41</v>
      </c>
      <c r="W62" s="90">
        <v>17</v>
      </c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8" ht="16.5">
      <c r="A63" s="79"/>
      <c r="B63" s="6">
        <v>2</v>
      </c>
      <c r="C63" s="17" t="s">
        <v>155</v>
      </c>
      <c r="D63" s="8"/>
      <c r="E63" s="7"/>
      <c r="F63" s="7"/>
      <c r="G63" s="29">
        <v>199</v>
      </c>
      <c r="H63" s="9"/>
      <c r="I63" s="7"/>
      <c r="J63" s="8"/>
      <c r="K63" s="17"/>
      <c r="L63" s="7"/>
      <c r="M63" s="7"/>
      <c r="N63" s="23"/>
      <c r="O63" s="24"/>
      <c r="P63" s="28"/>
      <c r="Q63" s="22"/>
      <c r="R63" s="88"/>
      <c r="S63" s="8" t="s">
        <v>252</v>
      </c>
      <c r="T63" s="89"/>
      <c r="U63" s="88"/>
      <c r="V63" s="91"/>
      <c r="W63" s="91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8" ht="16.5">
      <c r="A64" s="79"/>
      <c r="B64" s="6">
        <v>3</v>
      </c>
      <c r="C64" s="17" t="s">
        <v>159</v>
      </c>
      <c r="D64" s="8"/>
      <c r="E64" s="7" t="s">
        <v>24</v>
      </c>
      <c r="F64" s="7"/>
      <c r="G64" s="7"/>
      <c r="H64" s="43">
        <v>390</v>
      </c>
      <c r="I64" s="7"/>
      <c r="J64" s="8"/>
      <c r="K64" s="17"/>
      <c r="L64" s="7"/>
      <c r="M64" s="7"/>
      <c r="N64" s="23"/>
      <c r="O64" s="24"/>
      <c r="P64" s="28"/>
      <c r="Q64" s="22"/>
      <c r="R64" s="32">
        <v>2</v>
      </c>
      <c r="S64" s="17" t="s">
        <v>246</v>
      </c>
      <c r="T64" s="8">
        <v>66</v>
      </c>
      <c r="U64" s="32">
        <f>SUM(T64)</f>
        <v>66</v>
      </c>
      <c r="V64" s="32">
        <f>U64*30/1000</f>
        <v>1.98</v>
      </c>
      <c r="W64" s="32">
        <v>2</v>
      </c>
      <c r="X64" s="22"/>
      <c r="Y64" s="22"/>
      <c r="Z64" s="22"/>
      <c r="AA64" s="22"/>
      <c r="AB64" s="22"/>
      <c r="AC64" s="22"/>
      <c r="AD64" s="90" t="s">
        <v>339</v>
      </c>
      <c r="AE64" s="90"/>
      <c r="AF64" s="90"/>
      <c r="AG64" s="90"/>
      <c r="AH64" s="90"/>
      <c r="AI64" s="112"/>
      <c r="AJ64" s="22"/>
      <c r="AK64" s="22"/>
    </row>
    <row r="65" spans="1:37" ht="16.5">
      <c r="A65" s="79"/>
      <c r="B65" s="6">
        <v>4</v>
      </c>
      <c r="C65" s="17" t="s">
        <v>161</v>
      </c>
      <c r="D65" s="8"/>
      <c r="E65" s="7"/>
      <c r="F65" s="7"/>
      <c r="G65" s="7"/>
      <c r="H65" s="43">
        <v>1820</v>
      </c>
      <c r="I65" s="7"/>
      <c r="J65" s="8"/>
      <c r="K65" s="17"/>
      <c r="L65" s="7"/>
      <c r="M65" s="7"/>
      <c r="N65" s="23"/>
      <c r="O65" s="24"/>
      <c r="P65" s="28"/>
      <c r="Q65" s="22"/>
      <c r="R65" s="32">
        <v>3</v>
      </c>
      <c r="S65" s="17" t="s">
        <v>247</v>
      </c>
      <c r="T65" s="8">
        <v>83</v>
      </c>
      <c r="U65" s="32">
        <f t="shared" ref="U65:U74" si="23">SUM(T65)</f>
        <v>83</v>
      </c>
      <c r="V65" s="32">
        <f t="shared" ref="V65:V74" si="24">U65*30/1000</f>
        <v>2.4900000000000002</v>
      </c>
      <c r="W65" s="32">
        <v>3</v>
      </c>
      <c r="X65" s="22"/>
      <c r="Y65" s="22"/>
      <c r="Z65" s="22"/>
      <c r="AA65" s="22"/>
      <c r="AB65" s="22"/>
      <c r="AC65" s="22"/>
      <c r="AD65" s="17" t="s">
        <v>327</v>
      </c>
      <c r="AE65" s="17" t="s">
        <v>19</v>
      </c>
      <c r="AF65" s="17" t="s">
        <v>20</v>
      </c>
      <c r="AG65" s="17" t="s">
        <v>328</v>
      </c>
      <c r="AH65" s="17" t="s">
        <v>323</v>
      </c>
      <c r="AI65" s="17" t="s">
        <v>322</v>
      </c>
      <c r="AJ65" s="22"/>
      <c r="AK65" s="22"/>
    </row>
    <row r="66" spans="1:37" ht="16.5">
      <c r="A66" s="79"/>
      <c r="B66" s="6">
        <v>5</v>
      </c>
      <c r="C66" s="8" t="s">
        <v>310</v>
      </c>
      <c r="D66" s="8"/>
      <c r="E66" s="7" t="s">
        <v>24</v>
      </c>
      <c r="F66" s="7"/>
      <c r="G66" s="7"/>
      <c r="H66" s="9"/>
      <c r="I66" s="7"/>
      <c r="J66" s="8"/>
      <c r="K66" s="17"/>
      <c r="L66" s="7"/>
      <c r="M66" s="55">
        <v>729</v>
      </c>
      <c r="N66" s="23"/>
      <c r="O66" s="24"/>
      <c r="P66" s="28"/>
      <c r="Q66" s="22"/>
      <c r="R66" s="32">
        <v>4</v>
      </c>
      <c r="S66" s="17" t="s">
        <v>248</v>
      </c>
      <c r="T66" s="15">
        <v>114</v>
      </c>
      <c r="U66" s="32">
        <f t="shared" si="23"/>
        <v>114</v>
      </c>
      <c r="V66" s="32">
        <f t="shared" si="24"/>
        <v>3.42</v>
      </c>
      <c r="W66" s="32">
        <v>4</v>
      </c>
      <c r="X66" s="22"/>
      <c r="Y66" s="22"/>
      <c r="Z66" s="22"/>
      <c r="AA66" s="22"/>
      <c r="AB66" s="22"/>
      <c r="AC66" s="22"/>
      <c r="AD66" s="17">
        <v>1</v>
      </c>
      <c r="AE66" s="17" t="s">
        <v>119</v>
      </c>
      <c r="AF66" s="17">
        <v>1760</v>
      </c>
      <c r="AG66" s="17">
        <f>SUM(AF66)</f>
        <v>1760</v>
      </c>
      <c r="AH66" s="17">
        <f>AG66*30/1000</f>
        <v>52.8</v>
      </c>
      <c r="AI66" s="38">
        <v>53</v>
      </c>
      <c r="AJ66" s="22"/>
      <c r="AK66" s="22"/>
    </row>
    <row r="67" spans="1:37" ht="16.5">
      <c r="A67" s="79"/>
      <c r="B67" s="6">
        <v>6</v>
      </c>
      <c r="C67" s="17" t="s">
        <v>165</v>
      </c>
      <c r="D67" s="8"/>
      <c r="E67" s="7" t="s">
        <v>24</v>
      </c>
      <c r="F67" s="7"/>
      <c r="G67" s="7"/>
      <c r="H67" s="43">
        <v>400</v>
      </c>
      <c r="I67" s="7"/>
      <c r="J67" s="8"/>
      <c r="K67" s="17"/>
      <c r="L67" s="7"/>
      <c r="M67" s="7"/>
      <c r="N67" s="23"/>
      <c r="O67" s="24"/>
      <c r="P67" s="28"/>
      <c r="Q67" s="22"/>
      <c r="R67" s="32">
        <v>5</v>
      </c>
      <c r="S67" s="17" t="s">
        <v>249</v>
      </c>
      <c r="T67" s="8">
        <v>42</v>
      </c>
      <c r="U67" s="32">
        <f t="shared" si="23"/>
        <v>42</v>
      </c>
      <c r="V67" s="32">
        <f t="shared" si="24"/>
        <v>1.26</v>
      </c>
      <c r="W67" s="32">
        <v>2</v>
      </c>
      <c r="X67" s="22"/>
      <c r="Y67" s="22"/>
      <c r="Z67" s="22"/>
      <c r="AA67" s="22"/>
      <c r="AB67" s="22"/>
      <c r="AC67" s="22"/>
      <c r="AD67" s="39"/>
      <c r="AE67" s="39"/>
      <c r="AF67" s="39"/>
      <c r="AG67" s="39"/>
      <c r="AH67" s="39"/>
      <c r="AI67" s="60">
        <f>SUM(AI66)</f>
        <v>53</v>
      </c>
      <c r="AJ67" s="22"/>
      <c r="AK67" s="22"/>
    </row>
    <row r="68" spans="1:37" ht="16.5">
      <c r="A68" s="79"/>
      <c r="B68" s="6">
        <v>7</v>
      </c>
      <c r="C68" s="17" t="s">
        <v>167</v>
      </c>
      <c r="D68" s="8"/>
      <c r="E68" s="7" t="s">
        <v>24</v>
      </c>
      <c r="F68" s="7"/>
      <c r="G68" s="7"/>
      <c r="H68" s="9"/>
      <c r="I68" s="7"/>
      <c r="J68" s="8"/>
      <c r="K68" s="51">
        <v>680</v>
      </c>
      <c r="L68" s="7"/>
      <c r="M68" s="7"/>
      <c r="N68" s="23"/>
      <c r="O68" s="24"/>
      <c r="P68" s="28"/>
      <c r="Q68" s="22"/>
      <c r="R68" s="32">
        <v>6</v>
      </c>
      <c r="S68" s="17" t="s">
        <v>250</v>
      </c>
      <c r="T68" s="8">
        <v>132</v>
      </c>
      <c r="U68" s="32">
        <f t="shared" si="23"/>
        <v>132</v>
      </c>
      <c r="V68" s="32">
        <f t="shared" si="24"/>
        <v>3.96</v>
      </c>
      <c r="W68" s="32">
        <v>4</v>
      </c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spans="1:37" ht="16.5">
      <c r="A69" s="79"/>
      <c r="B69" s="6">
        <v>8</v>
      </c>
      <c r="C69" s="17" t="s">
        <v>169</v>
      </c>
      <c r="D69" s="8"/>
      <c r="E69" s="7" t="s">
        <v>34</v>
      </c>
      <c r="F69" s="7" t="s">
        <v>4</v>
      </c>
      <c r="G69" s="7"/>
      <c r="H69" s="9"/>
      <c r="I69" s="7"/>
      <c r="J69" s="8"/>
      <c r="K69" s="17"/>
      <c r="L69" s="7"/>
      <c r="M69" s="55">
        <v>139</v>
      </c>
      <c r="N69" s="23"/>
      <c r="O69" s="24"/>
      <c r="P69" s="28"/>
      <c r="Q69" s="22"/>
      <c r="R69" s="32">
        <v>7</v>
      </c>
      <c r="S69" s="17" t="s">
        <v>251</v>
      </c>
      <c r="T69" s="8">
        <v>72</v>
      </c>
      <c r="U69" s="32">
        <f t="shared" si="23"/>
        <v>72</v>
      </c>
      <c r="V69" s="32">
        <f t="shared" si="24"/>
        <v>2.16</v>
      </c>
      <c r="W69" s="32">
        <v>3</v>
      </c>
      <c r="X69" s="22"/>
      <c r="Y69" s="22"/>
      <c r="Z69" s="22"/>
      <c r="AA69" s="22"/>
      <c r="AB69" s="22"/>
      <c r="AC69" s="22"/>
      <c r="AJ69" s="22"/>
      <c r="AK69" s="22"/>
    </row>
    <row r="70" spans="1:37" ht="16.5">
      <c r="A70" s="79"/>
      <c r="B70" s="6">
        <v>9</v>
      </c>
      <c r="C70" s="17" t="s">
        <v>172</v>
      </c>
      <c r="D70" s="8"/>
      <c r="E70" s="7"/>
      <c r="F70" s="7"/>
      <c r="G70" s="29">
        <v>1345</v>
      </c>
      <c r="H70" s="9"/>
      <c r="I70" s="7"/>
      <c r="J70" s="8"/>
      <c r="K70" s="17"/>
      <c r="L70" s="7"/>
      <c r="M70" s="7"/>
      <c r="N70" s="23"/>
      <c r="O70" s="24"/>
      <c r="P70" s="28"/>
      <c r="Q70" s="22"/>
      <c r="R70" s="32">
        <v>8</v>
      </c>
      <c r="S70" s="17" t="s">
        <v>254</v>
      </c>
      <c r="T70" s="8">
        <v>68</v>
      </c>
      <c r="U70" s="32">
        <f t="shared" si="23"/>
        <v>68</v>
      </c>
      <c r="V70" s="32">
        <f t="shared" si="24"/>
        <v>2.04</v>
      </c>
      <c r="W70" s="32">
        <v>3</v>
      </c>
      <c r="X70" s="22"/>
      <c r="Y70" s="22"/>
      <c r="Z70" s="22"/>
      <c r="AA70" s="22"/>
      <c r="AB70" s="22"/>
      <c r="AC70" s="22"/>
      <c r="AJ70" s="22"/>
      <c r="AK70" s="22"/>
    </row>
    <row r="71" spans="1:37" ht="16.5">
      <c r="A71" s="79"/>
      <c r="B71" s="6">
        <v>10</v>
      </c>
      <c r="C71" s="18" t="s">
        <v>174</v>
      </c>
      <c r="D71" s="8"/>
      <c r="E71" s="7" t="s">
        <v>24</v>
      </c>
      <c r="F71" s="7"/>
      <c r="G71" s="7"/>
      <c r="H71" s="9"/>
      <c r="I71" s="7"/>
      <c r="J71" s="8"/>
      <c r="K71" s="17"/>
      <c r="L71" s="7"/>
      <c r="M71" s="55">
        <v>255</v>
      </c>
      <c r="N71" s="23"/>
      <c r="O71" s="24"/>
      <c r="P71" s="28"/>
      <c r="Q71" s="22"/>
      <c r="R71" s="32">
        <v>9</v>
      </c>
      <c r="S71" s="17" t="s">
        <v>255</v>
      </c>
      <c r="T71" s="8">
        <v>69</v>
      </c>
      <c r="U71" s="32">
        <f t="shared" si="23"/>
        <v>69</v>
      </c>
      <c r="V71" s="32">
        <f t="shared" si="24"/>
        <v>2.0699999999999998</v>
      </c>
      <c r="W71" s="32">
        <v>3</v>
      </c>
      <c r="X71" s="22"/>
      <c r="Y71" s="22"/>
      <c r="Z71" s="22"/>
      <c r="AA71" s="22"/>
      <c r="AB71" s="22"/>
      <c r="AC71" s="22"/>
      <c r="AJ71" s="22"/>
      <c r="AK71" s="22"/>
    </row>
    <row r="72" spans="1:37" ht="16.5">
      <c r="A72" s="78" t="s">
        <v>176</v>
      </c>
      <c r="B72" s="7"/>
      <c r="C72" s="16" t="s">
        <v>19</v>
      </c>
      <c r="D72" s="7" t="s">
        <v>20</v>
      </c>
      <c r="E72" s="7" t="s">
        <v>21</v>
      </c>
      <c r="F72" s="7" t="s">
        <v>22</v>
      </c>
      <c r="G72" s="7"/>
      <c r="H72" s="9"/>
      <c r="I72" s="7"/>
      <c r="J72" s="8"/>
      <c r="K72" s="17"/>
      <c r="L72" s="7"/>
      <c r="M72" s="7"/>
      <c r="N72" s="23"/>
      <c r="O72" s="24"/>
      <c r="P72" s="28"/>
      <c r="Q72" s="22"/>
      <c r="R72" s="32">
        <v>10</v>
      </c>
      <c r="S72" s="17" t="s">
        <v>256</v>
      </c>
      <c r="T72" s="8">
        <v>90</v>
      </c>
      <c r="U72" s="32">
        <f t="shared" si="23"/>
        <v>90</v>
      </c>
      <c r="V72" s="32">
        <f t="shared" si="24"/>
        <v>2.7</v>
      </c>
      <c r="W72" s="32">
        <v>3</v>
      </c>
      <c r="X72" s="22"/>
      <c r="Y72" s="22"/>
      <c r="Z72" s="22"/>
      <c r="AA72" s="22"/>
      <c r="AB72" s="22"/>
      <c r="AC72" s="22"/>
      <c r="AJ72" s="22"/>
      <c r="AK72" s="22"/>
    </row>
    <row r="73" spans="1:37" ht="16.5">
      <c r="A73" s="79"/>
      <c r="B73" s="6">
        <v>1</v>
      </c>
      <c r="C73" s="16" t="s">
        <v>177</v>
      </c>
      <c r="D73" s="7"/>
      <c r="E73" s="7"/>
      <c r="F73" s="7"/>
      <c r="G73" s="7"/>
      <c r="H73" s="9"/>
      <c r="I73" s="47">
        <v>427</v>
      </c>
      <c r="J73" s="8"/>
      <c r="K73" s="17"/>
      <c r="L73" s="7"/>
      <c r="M73" s="7"/>
      <c r="N73" s="23"/>
      <c r="O73" s="24"/>
      <c r="P73" s="28"/>
      <c r="Q73" s="22"/>
      <c r="R73" s="32">
        <v>11</v>
      </c>
      <c r="S73" s="17" t="s">
        <v>257</v>
      </c>
      <c r="T73" s="8">
        <v>63</v>
      </c>
      <c r="U73" s="32">
        <f t="shared" si="23"/>
        <v>63</v>
      </c>
      <c r="V73" s="32">
        <f t="shared" si="24"/>
        <v>1.89</v>
      </c>
      <c r="W73" s="32">
        <v>2</v>
      </c>
      <c r="X73" s="22"/>
      <c r="Y73" s="22"/>
      <c r="Z73" s="22"/>
      <c r="AA73" s="22"/>
      <c r="AB73" s="22"/>
      <c r="AC73" s="22"/>
      <c r="AJ73" s="22"/>
      <c r="AK73" s="22"/>
    </row>
    <row r="74" spans="1:37" ht="16.5">
      <c r="A74" s="79"/>
      <c r="B74" s="6">
        <v>2</v>
      </c>
      <c r="C74" s="16" t="s">
        <v>179</v>
      </c>
      <c r="D74" s="7"/>
      <c r="E74" s="7" t="s">
        <v>24</v>
      </c>
      <c r="F74" s="7"/>
      <c r="G74" s="7"/>
      <c r="H74" s="43">
        <v>2070</v>
      </c>
      <c r="I74" s="7"/>
      <c r="J74" s="8"/>
      <c r="K74" s="17"/>
      <c r="L74" s="7"/>
      <c r="M74" s="7"/>
      <c r="N74" s="23"/>
      <c r="O74" s="24"/>
      <c r="P74" s="28"/>
      <c r="Q74" s="22"/>
      <c r="R74" s="66">
        <v>12</v>
      </c>
      <c r="S74" s="17" t="s">
        <v>298</v>
      </c>
      <c r="T74" s="32">
        <v>121</v>
      </c>
      <c r="U74" s="32">
        <f t="shared" si="23"/>
        <v>121</v>
      </c>
      <c r="V74" s="32">
        <f t="shared" si="24"/>
        <v>3.63</v>
      </c>
      <c r="W74" s="32">
        <v>4</v>
      </c>
      <c r="X74" s="22"/>
      <c r="Y74" s="22"/>
      <c r="Z74" s="22"/>
      <c r="AA74" s="22"/>
      <c r="AB74" s="22"/>
      <c r="AC74" s="22"/>
      <c r="AJ74" s="22"/>
      <c r="AK74" s="22"/>
    </row>
    <row r="75" spans="1:37" ht="16.5">
      <c r="A75" s="79"/>
      <c r="B75" s="6">
        <v>3</v>
      </c>
      <c r="C75" s="16" t="s">
        <v>181</v>
      </c>
      <c r="D75" s="8"/>
      <c r="E75" s="7"/>
      <c r="F75" s="7"/>
      <c r="G75" s="7"/>
      <c r="H75" s="9"/>
      <c r="I75" s="7"/>
      <c r="J75" s="8"/>
      <c r="K75" s="17"/>
      <c r="L75" s="7"/>
      <c r="M75" s="7"/>
      <c r="N75" s="56">
        <v>150</v>
      </c>
      <c r="O75" s="24"/>
      <c r="P75" s="28"/>
      <c r="Q75" s="22"/>
      <c r="R75" s="22"/>
      <c r="S75" s="22"/>
      <c r="T75" s="22"/>
      <c r="U75" s="39"/>
      <c r="V75" s="39"/>
      <c r="W75" s="59">
        <f>SUM(W62:W74)</f>
        <v>50</v>
      </c>
      <c r="X75" s="22"/>
      <c r="Y75" s="22"/>
      <c r="Z75" s="22"/>
      <c r="AA75" s="22"/>
      <c r="AB75" s="22"/>
      <c r="AC75" s="22"/>
      <c r="AJ75" s="22"/>
      <c r="AK75" s="22"/>
    </row>
    <row r="76" spans="1:37" ht="16.5">
      <c r="A76" s="79"/>
      <c r="B76" s="6">
        <v>4</v>
      </c>
      <c r="C76" s="16" t="s">
        <v>183</v>
      </c>
      <c r="D76" s="7"/>
      <c r="E76" s="7" t="s">
        <v>24</v>
      </c>
      <c r="F76" s="7"/>
      <c r="G76" s="7"/>
      <c r="H76" s="43">
        <v>1830</v>
      </c>
      <c r="I76" s="7"/>
      <c r="J76" s="8"/>
      <c r="K76" s="17"/>
      <c r="L76" s="7"/>
      <c r="M76" s="7"/>
      <c r="N76" s="23"/>
      <c r="O76" s="24"/>
      <c r="P76" s="28"/>
      <c r="Q76" s="22"/>
      <c r="X76" s="22"/>
      <c r="Y76" s="22"/>
      <c r="Z76" s="22"/>
      <c r="AA76" s="22"/>
      <c r="AB76" s="22"/>
      <c r="AC76" s="22"/>
      <c r="AJ76" s="22"/>
      <c r="AK76" s="22"/>
    </row>
    <row r="77" spans="1:37" ht="16.5">
      <c r="A77" s="79"/>
      <c r="B77" s="6">
        <v>5</v>
      </c>
      <c r="C77" s="16" t="s">
        <v>185</v>
      </c>
      <c r="D77" s="7"/>
      <c r="E77" s="7" t="s">
        <v>34</v>
      </c>
      <c r="F77" s="8" t="s">
        <v>186</v>
      </c>
      <c r="G77" s="8"/>
      <c r="H77" s="43">
        <v>440</v>
      </c>
      <c r="I77" s="8"/>
      <c r="J77" s="8"/>
      <c r="K77" s="17"/>
      <c r="L77" s="8"/>
      <c r="M77" s="8"/>
      <c r="N77" s="23"/>
      <c r="O77" s="24"/>
      <c r="P77" s="28"/>
      <c r="Q77" s="22"/>
      <c r="X77" s="22"/>
      <c r="Y77" s="22"/>
      <c r="Z77" s="22"/>
      <c r="AA77" s="22"/>
      <c r="AB77" s="22"/>
      <c r="AC77" s="22"/>
      <c r="AJ77" s="22"/>
      <c r="AK77" s="22"/>
    </row>
    <row r="78" spans="1:37" ht="16.5">
      <c r="A78" s="79"/>
      <c r="B78" s="6">
        <v>6</v>
      </c>
      <c r="C78" s="16" t="s">
        <v>188</v>
      </c>
      <c r="D78" s="8"/>
      <c r="E78" s="12"/>
      <c r="F78" s="7"/>
      <c r="G78" s="7"/>
      <c r="H78" s="43">
        <v>295</v>
      </c>
      <c r="I78" s="7"/>
      <c r="J78" s="8"/>
      <c r="K78" s="17"/>
      <c r="L78" s="7"/>
      <c r="M78" s="7"/>
      <c r="N78" s="23"/>
      <c r="O78" s="24"/>
      <c r="P78" s="28"/>
      <c r="Q78" s="22"/>
      <c r="X78" s="22"/>
      <c r="Y78" s="22"/>
      <c r="Z78" s="22"/>
      <c r="AA78" s="22"/>
      <c r="AB78" s="22"/>
      <c r="AC78" s="22"/>
      <c r="AJ78" s="22"/>
      <c r="AK78" s="22"/>
    </row>
    <row r="79" spans="1:37" ht="16.5">
      <c r="A79" s="79"/>
      <c r="B79" s="6">
        <v>7</v>
      </c>
      <c r="C79" s="16" t="s">
        <v>189</v>
      </c>
      <c r="D79" s="8"/>
      <c r="E79" s="7" t="s">
        <v>24</v>
      </c>
      <c r="F79" s="7"/>
      <c r="G79" s="7"/>
      <c r="H79" s="43">
        <v>405</v>
      </c>
      <c r="I79" s="7"/>
      <c r="J79" s="8"/>
      <c r="K79" s="17"/>
      <c r="L79" s="7"/>
      <c r="M79" s="7"/>
      <c r="N79" s="23"/>
      <c r="O79" s="24"/>
      <c r="P79" s="28"/>
      <c r="Q79" s="22"/>
      <c r="X79" s="22"/>
      <c r="Y79" s="22"/>
      <c r="Z79" s="22"/>
      <c r="AA79" s="22"/>
      <c r="AB79" s="22"/>
      <c r="AC79" s="22"/>
      <c r="AJ79" s="22"/>
      <c r="AK79" s="22"/>
    </row>
    <row r="80" spans="1:37" ht="16.5">
      <c r="A80" s="79"/>
      <c r="B80" s="6">
        <v>8</v>
      </c>
      <c r="C80" s="16" t="s">
        <v>191</v>
      </c>
      <c r="D80" s="8"/>
      <c r="E80" s="7" t="s">
        <v>34</v>
      </c>
      <c r="F80" s="7" t="s">
        <v>192</v>
      </c>
      <c r="G80" s="7"/>
      <c r="H80" s="43">
        <v>320</v>
      </c>
      <c r="I80" s="7"/>
      <c r="J80" s="8"/>
      <c r="K80" s="17"/>
      <c r="L80" s="7"/>
      <c r="M80" s="7"/>
      <c r="N80" s="23"/>
      <c r="O80" s="24"/>
      <c r="P80" s="28"/>
      <c r="Q80" s="22"/>
      <c r="V80" s="71" t="s">
        <v>345</v>
      </c>
      <c r="W80" s="71">
        <f>SUM(W59,W75)</f>
        <v>1483</v>
      </c>
      <c r="X80" s="22"/>
      <c r="Y80" s="22"/>
      <c r="Z80" s="22"/>
      <c r="AA80" s="22"/>
      <c r="AB80" s="71" t="s">
        <v>345</v>
      </c>
      <c r="AC80" s="71">
        <f>SUM(AC58,AC75)</f>
        <v>1165</v>
      </c>
      <c r="AH80" s="71" t="s">
        <v>345</v>
      </c>
      <c r="AI80" s="71">
        <f>SUM(AI22,AI31,AI39,AI48,AI55,AI61,AI67)</f>
        <v>744</v>
      </c>
      <c r="AJ80" s="22"/>
      <c r="AK80" s="22"/>
    </row>
    <row r="81" spans="1:38" ht="16.5">
      <c r="A81" s="79"/>
      <c r="B81" s="6">
        <v>9</v>
      </c>
      <c r="C81" s="16" t="s">
        <v>194</v>
      </c>
      <c r="D81" s="8"/>
      <c r="E81" s="7" t="s">
        <v>24</v>
      </c>
      <c r="F81" s="7"/>
      <c r="G81" s="7"/>
      <c r="H81" s="9"/>
      <c r="I81" s="7"/>
      <c r="J81" s="8"/>
      <c r="K81" s="17"/>
      <c r="L81" s="7"/>
      <c r="M81" s="55">
        <v>430</v>
      </c>
      <c r="N81" s="23"/>
      <c r="O81" s="24"/>
      <c r="P81" s="28"/>
      <c r="Q81" s="22"/>
      <c r="X81" s="22"/>
      <c r="Y81" s="22"/>
      <c r="Z81" s="22"/>
      <c r="AA81" s="22"/>
      <c r="AB81" s="22"/>
      <c r="AC81" s="22"/>
      <c r="AJ81" s="22"/>
      <c r="AK81" s="22"/>
    </row>
    <row r="82" spans="1:38" ht="16.5">
      <c r="A82" s="79"/>
      <c r="B82" s="6">
        <v>10</v>
      </c>
      <c r="C82" s="16" t="s">
        <v>196</v>
      </c>
      <c r="D82" s="8"/>
      <c r="E82" s="7" t="s">
        <v>24</v>
      </c>
      <c r="F82" s="7"/>
      <c r="G82" s="7"/>
      <c r="H82" s="43">
        <v>210</v>
      </c>
      <c r="I82" s="7"/>
      <c r="J82" s="8"/>
      <c r="K82" s="17"/>
      <c r="L82" s="7"/>
      <c r="M82" s="7"/>
      <c r="N82" s="23"/>
      <c r="O82" s="24"/>
      <c r="P82" s="28"/>
      <c r="Q82" s="22"/>
      <c r="X82" s="22"/>
      <c r="Y82" s="22"/>
      <c r="Z82" s="22"/>
      <c r="AA82" s="22"/>
      <c r="AB82" s="22"/>
      <c r="AC82" s="22"/>
      <c r="AJ82" s="22"/>
      <c r="AK82" s="22"/>
    </row>
    <row r="83" spans="1:38" ht="16.5">
      <c r="A83" s="79"/>
      <c r="B83" s="6">
        <v>11</v>
      </c>
      <c r="C83" s="16" t="s">
        <v>198</v>
      </c>
      <c r="D83" s="8"/>
      <c r="E83" s="7"/>
      <c r="F83" s="7"/>
      <c r="G83" s="7"/>
      <c r="H83" s="9"/>
      <c r="I83" s="47">
        <v>1735</v>
      </c>
      <c r="J83" s="8"/>
      <c r="K83" s="17"/>
      <c r="L83" s="7"/>
      <c r="M83" s="7"/>
      <c r="N83" s="23"/>
      <c r="O83" s="24"/>
      <c r="P83" s="28"/>
      <c r="Q83" s="22"/>
      <c r="X83" s="22"/>
      <c r="Y83" s="22"/>
      <c r="Z83" s="22"/>
      <c r="AA83" s="22"/>
      <c r="AB83" s="22"/>
      <c r="AC83" s="22"/>
      <c r="AJ83" s="22"/>
      <c r="AK83" s="22"/>
    </row>
    <row r="84" spans="1:38" ht="16.5">
      <c r="A84" s="79"/>
      <c r="B84" s="6">
        <v>12</v>
      </c>
      <c r="C84" s="19" t="s">
        <v>199</v>
      </c>
      <c r="D84" s="8"/>
      <c r="E84" s="7"/>
      <c r="F84" s="7"/>
      <c r="G84" s="7"/>
      <c r="H84" s="9"/>
      <c r="I84" s="47">
        <v>1570</v>
      </c>
      <c r="J84" s="8"/>
      <c r="K84" s="17"/>
      <c r="L84" s="7"/>
      <c r="M84" s="7"/>
      <c r="N84" s="23"/>
      <c r="O84" s="24"/>
      <c r="P84" s="28"/>
      <c r="Q84" s="22"/>
      <c r="X84" s="22"/>
      <c r="Y84" s="22"/>
      <c r="Z84" s="22"/>
      <c r="AA84" s="22"/>
      <c r="AB84" s="22"/>
      <c r="AC84" s="22"/>
      <c r="AJ84" s="22"/>
      <c r="AK84" s="22"/>
    </row>
    <row r="85" spans="1:38" ht="16.5">
      <c r="A85" s="79"/>
      <c r="B85" s="6">
        <v>13</v>
      </c>
      <c r="C85" s="16" t="s">
        <v>201</v>
      </c>
      <c r="D85" s="8"/>
      <c r="E85" s="7" t="s">
        <v>24</v>
      </c>
      <c r="F85" s="7"/>
      <c r="G85" s="7"/>
      <c r="H85" s="9"/>
      <c r="I85" s="7"/>
      <c r="J85" s="8"/>
      <c r="K85" s="17"/>
      <c r="L85" s="7"/>
      <c r="M85" s="55">
        <v>343</v>
      </c>
      <c r="N85" s="23"/>
      <c r="O85" s="24"/>
      <c r="P85" s="28"/>
      <c r="Q85" s="22"/>
      <c r="X85" s="22"/>
      <c r="Y85" s="22"/>
      <c r="Z85" s="22"/>
      <c r="AA85" s="22"/>
      <c r="AB85" s="22"/>
      <c r="AC85" s="22"/>
      <c r="AJ85" s="22"/>
      <c r="AK85" s="22"/>
    </row>
    <row r="86" spans="1:38" ht="16.5">
      <c r="A86" s="78" t="s">
        <v>190</v>
      </c>
      <c r="B86" s="7"/>
      <c r="C86" s="16" t="s">
        <v>19</v>
      </c>
      <c r="D86" s="7" t="s">
        <v>20</v>
      </c>
      <c r="E86" s="7" t="s">
        <v>21</v>
      </c>
      <c r="F86" s="7" t="s">
        <v>22</v>
      </c>
      <c r="G86" s="7"/>
      <c r="H86" s="9"/>
      <c r="I86" s="7"/>
      <c r="J86" s="8"/>
      <c r="K86" s="17"/>
      <c r="L86" s="7"/>
      <c r="M86" s="7"/>
      <c r="N86" s="23"/>
      <c r="O86" s="24"/>
      <c r="P86" s="28"/>
      <c r="Q86" s="22"/>
      <c r="X86" s="22"/>
      <c r="Y86" s="22"/>
      <c r="Z86" s="22"/>
      <c r="AA86" s="22"/>
      <c r="AB86" s="22"/>
      <c r="AC86" s="22"/>
      <c r="AJ86" s="22"/>
      <c r="AK86" s="22"/>
    </row>
    <row r="87" spans="1:38" ht="16.5">
      <c r="A87" s="79"/>
      <c r="B87" s="6">
        <v>1</v>
      </c>
      <c r="C87" s="17" t="s">
        <v>204</v>
      </c>
      <c r="D87" s="8"/>
      <c r="E87" s="7" t="s">
        <v>24</v>
      </c>
      <c r="F87" s="7"/>
      <c r="G87" s="7"/>
      <c r="H87" s="43">
        <v>241</v>
      </c>
      <c r="I87" s="7"/>
      <c r="J87" s="8"/>
      <c r="K87" s="17"/>
      <c r="L87" s="7"/>
      <c r="M87" s="7"/>
      <c r="N87" s="23"/>
      <c r="O87" s="24"/>
      <c r="P87" s="28"/>
      <c r="Q87" s="22"/>
      <c r="X87" s="22"/>
      <c r="Y87" s="22"/>
      <c r="Z87" s="22"/>
      <c r="AA87" s="22"/>
      <c r="AB87" s="22"/>
      <c r="AC87" s="22"/>
      <c r="AJ87" s="22"/>
      <c r="AK87" s="22"/>
    </row>
    <row r="88" spans="1:38" ht="16.5">
      <c r="A88" s="79"/>
      <c r="B88" s="6">
        <v>2</v>
      </c>
      <c r="C88" s="17" t="s">
        <v>206</v>
      </c>
      <c r="D88" s="8"/>
      <c r="E88" s="7"/>
      <c r="F88" s="7"/>
      <c r="G88" s="7"/>
      <c r="H88" s="43">
        <v>233</v>
      </c>
      <c r="I88" s="7"/>
      <c r="J88" s="8"/>
      <c r="K88" s="17"/>
      <c r="L88" s="7"/>
      <c r="M88" s="7"/>
      <c r="N88" s="23"/>
      <c r="O88" s="24"/>
      <c r="P88" s="28"/>
      <c r="Q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 ht="16.5">
      <c r="A89" s="79"/>
      <c r="B89" s="6">
        <v>3</v>
      </c>
      <c r="C89" s="17" t="s">
        <v>208</v>
      </c>
      <c r="D89" s="8"/>
      <c r="E89" s="7"/>
      <c r="F89" s="7"/>
      <c r="G89" s="29">
        <v>1453</v>
      </c>
      <c r="H89" s="9"/>
      <c r="I89" s="7"/>
      <c r="J89" s="8"/>
      <c r="K89" s="17"/>
      <c r="L89" s="7"/>
      <c r="M89" s="7"/>
      <c r="N89" s="23"/>
      <c r="O89" s="24"/>
      <c r="P89" s="28"/>
      <c r="Q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 ht="16.5">
      <c r="A90" s="79"/>
      <c r="B90" s="6">
        <v>4</v>
      </c>
      <c r="C90" s="17" t="s">
        <v>210</v>
      </c>
      <c r="D90" s="8"/>
      <c r="E90" s="7" t="s">
        <v>24</v>
      </c>
      <c r="F90" s="7"/>
      <c r="G90" s="7"/>
      <c r="H90" s="43">
        <v>1110</v>
      </c>
      <c r="I90" s="7"/>
      <c r="J90" s="8"/>
      <c r="K90" s="17"/>
      <c r="L90" s="7"/>
      <c r="M90" s="7"/>
      <c r="N90" s="23"/>
      <c r="O90" s="24"/>
      <c r="P90" s="28"/>
      <c r="Q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 ht="16.5">
      <c r="A91" s="79"/>
      <c r="B91" s="6">
        <v>5</v>
      </c>
      <c r="C91" s="17" t="s">
        <v>212</v>
      </c>
      <c r="D91" s="7"/>
      <c r="E91" s="7" t="s">
        <v>24</v>
      </c>
      <c r="F91" s="7"/>
      <c r="G91" s="7"/>
      <c r="H91" s="9"/>
      <c r="I91" s="47">
        <v>620</v>
      </c>
      <c r="J91" s="8"/>
      <c r="K91" s="17"/>
      <c r="L91" s="7"/>
      <c r="M91" s="7"/>
      <c r="N91" s="23"/>
      <c r="O91" s="24"/>
      <c r="P91" s="28"/>
      <c r="Q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 ht="16.5">
      <c r="A92" s="79"/>
      <c r="B92" s="6">
        <v>6</v>
      </c>
      <c r="C92" s="17" t="s">
        <v>214</v>
      </c>
      <c r="D92" s="8"/>
      <c r="E92" s="7" t="s">
        <v>24</v>
      </c>
      <c r="F92" s="7"/>
      <c r="G92" s="7"/>
      <c r="H92" s="43">
        <v>955</v>
      </c>
      <c r="I92" s="7"/>
      <c r="J92" s="8"/>
      <c r="K92" s="17"/>
      <c r="L92" s="7"/>
      <c r="M92" s="7"/>
      <c r="N92" s="23"/>
      <c r="O92" s="24"/>
      <c r="P92" s="28"/>
      <c r="Q92" s="22"/>
      <c r="Y92" s="40"/>
      <c r="Z92" s="40"/>
      <c r="AA92" s="40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ht="16.5">
      <c r="A93" s="79"/>
      <c r="B93" s="6">
        <v>7</v>
      </c>
      <c r="C93" s="17" t="s">
        <v>215</v>
      </c>
      <c r="D93" s="8"/>
      <c r="E93" s="7" t="s">
        <v>24</v>
      </c>
      <c r="F93" s="7"/>
      <c r="G93" s="7"/>
      <c r="H93" s="43">
        <v>1220</v>
      </c>
      <c r="I93" s="7"/>
      <c r="J93" s="8"/>
      <c r="K93" s="17"/>
      <c r="L93" s="7"/>
      <c r="M93" s="7"/>
      <c r="N93" s="23"/>
      <c r="O93" s="24"/>
      <c r="P93" s="28"/>
      <c r="Q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ht="16.5">
      <c r="A94" s="79"/>
      <c r="B94" s="6">
        <v>8</v>
      </c>
      <c r="C94" s="1" t="s">
        <v>0</v>
      </c>
      <c r="D94" s="8"/>
      <c r="E94" s="7"/>
      <c r="F94" s="7"/>
      <c r="G94" s="7"/>
      <c r="H94" s="43">
        <v>1415</v>
      </c>
      <c r="I94" s="7"/>
      <c r="J94" s="8"/>
      <c r="K94" s="17"/>
      <c r="L94" s="7"/>
      <c r="M94" s="7"/>
      <c r="N94" s="23"/>
      <c r="O94" s="24"/>
      <c r="P94" s="28"/>
      <c r="Q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 ht="16.5">
      <c r="A95" s="79"/>
      <c r="B95" s="6">
        <v>9</v>
      </c>
      <c r="C95" s="17" t="s">
        <v>217</v>
      </c>
      <c r="D95" s="7"/>
      <c r="E95" s="7"/>
      <c r="F95" s="7"/>
      <c r="G95" s="7"/>
      <c r="H95" s="9"/>
      <c r="I95" s="47">
        <v>210</v>
      </c>
      <c r="J95" s="8"/>
      <c r="K95" s="17"/>
      <c r="L95" s="7"/>
      <c r="M95" s="7"/>
      <c r="N95" s="23"/>
      <c r="O95" s="24"/>
      <c r="P95" s="28"/>
      <c r="Q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 ht="16.5">
      <c r="A96" s="79"/>
      <c r="B96" s="6">
        <v>10</v>
      </c>
      <c r="C96" s="17" t="s">
        <v>220</v>
      </c>
      <c r="D96" s="7"/>
      <c r="E96" s="7"/>
      <c r="F96" s="7"/>
      <c r="G96" s="29">
        <v>124</v>
      </c>
      <c r="H96" s="9"/>
      <c r="I96" s="7"/>
      <c r="J96" s="8"/>
      <c r="K96" s="17"/>
      <c r="L96" s="7"/>
      <c r="M96" s="7"/>
      <c r="N96" s="23"/>
      <c r="O96" s="24"/>
      <c r="P96" s="28"/>
      <c r="Q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</row>
    <row r="97" spans="1:38" ht="16.5">
      <c r="A97" s="79"/>
      <c r="B97" s="30">
        <v>11</v>
      </c>
      <c r="C97" s="17" t="s">
        <v>222</v>
      </c>
      <c r="D97" s="8"/>
      <c r="E97" s="8" t="s">
        <v>34</v>
      </c>
      <c r="F97" s="8" t="s">
        <v>1</v>
      </c>
      <c r="G97" s="29"/>
      <c r="H97" s="10"/>
      <c r="I97" s="8"/>
      <c r="J97" s="8"/>
      <c r="K97" s="17"/>
      <c r="L97" s="8"/>
      <c r="M97" s="8"/>
      <c r="N97" s="23"/>
      <c r="O97" s="24"/>
      <c r="P97" s="28"/>
      <c r="Q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38" ht="16.5">
      <c r="A98" s="79"/>
      <c r="B98" s="30">
        <v>12</v>
      </c>
      <c r="C98" s="17" t="s">
        <v>223</v>
      </c>
      <c r="D98" s="8"/>
      <c r="E98" s="8"/>
      <c r="F98" s="8"/>
      <c r="G98" s="8"/>
      <c r="H98" s="10"/>
      <c r="I98" s="8" t="s">
        <v>320</v>
      </c>
      <c r="J98" s="8"/>
      <c r="K98" s="17"/>
      <c r="L98" s="8"/>
      <c r="M98" s="8"/>
      <c r="N98" s="23"/>
      <c r="O98" s="24"/>
      <c r="P98" s="24"/>
      <c r="Q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1:38" ht="16.5">
      <c r="A99" s="79"/>
      <c r="B99" s="6">
        <v>13</v>
      </c>
      <c r="C99" s="17" t="s">
        <v>224</v>
      </c>
      <c r="D99" s="8"/>
      <c r="E99" s="7"/>
      <c r="F99" s="7"/>
      <c r="G99" s="7"/>
      <c r="H99" s="43">
        <v>670</v>
      </c>
      <c r="I99" s="7"/>
      <c r="J99" s="8"/>
      <c r="K99" s="17"/>
      <c r="L99" s="7"/>
      <c r="M99" s="7"/>
      <c r="N99" s="23"/>
      <c r="O99" s="24"/>
      <c r="P99" s="28"/>
      <c r="Q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38" ht="16.5">
      <c r="A100" s="79"/>
      <c r="B100" s="6">
        <v>14</v>
      </c>
      <c r="C100" s="17" t="s">
        <v>225</v>
      </c>
      <c r="D100" s="7"/>
      <c r="E100" s="7" t="s">
        <v>24</v>
      </c>
      <c r="F100" s="7"/>
      <c r="G100" s="29">
        <v>495</v>
      </c>
      <c r="H100" s="9"/>
      <c r="I100" s="7"/>
      <c r="J100" s="8"/>
      <c r="K100" s="17"/>
      <c r="L100" s="7"/>
      <c r="M100" s="7"/>
      <c r="N100" s="23"/>
      <c r="O100" s="24"/>
      <c r="P100" s="28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38" ht="16.5">
      <c r="A101" s="79"/>
      <c r="B101" s="6">
        <v>15</v>
      </c>
      <c r="C101" s="17" t="s">
        <v>226</v>
      </c>
      <c r="D101" s="98"/>
      <c r="E101" s="7" t="s">
        <v>24</v>
      </c>
      <c r="F101" s="7"/>
      <c r="G101" s="7"/>
      <c r="H101" s="103">
        <v>1760</v>
      </c>
      <c r="I101" s="7"/>
      <c r="J101" s="8"/>
      <c r="K101" s="17"/>
      <c r="L101" s="7"/>
      <c r="M101" s="7"/>
      <c r="N101" s="23"/>
      <c r="O101" s="24"/>
      <c r="P101" s="28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38" ht="16.5">
      <c r="A102" s="79"/>
      <c r="B102" s="6">
        <v>16</v>
      </c>
      <c r="C102" s="18" t="s">
        <v>227</v>
      </c>
      <c r="D102" s="99"/>
      <c r="E102" s="7" t="s">
        <v>24</v>
      </c>
      <c r="F102" s="7"/>
      <c r="G102" s="7"/>
      <c r="H102" s="104"/>
      <c r="I102" s="7"/>
      <c r="J102" s="8"/>
      <c r="K102" s="17"/>
      <c r="L102" s="7"/>
      <c r="M102" s="7"/>
      <c r="N102" s="23"/>
      <c r="O102" s="24"/>
      <c r="P102" s="28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6.5">
      <c r="A103" s="79"/>
      <c r="B103" s="6">
        <v>17</v>
      </c>
      <c r="C103" s="17" t="s">
        <v>228</v>
      </c>
      <c r="D103" s="8"/>
      <c r="E103" s="7"/>
      <c r="F103" s="7"/>
      <c r="G103" s="7"/>
      <c r="H103" s="43">
        <v>260</v>
      </c>
      <c r="I103" s="7"/>
      <c r="J103" s="8"/>
      <c r="K103" s="17"/>
      <c r="L103" s="7"/>
      <c r="M103" s="7"/>
      <c r="N103" s="23"/>
      <c r="O103" s="24"/>
      <c r="P103" s="28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38" ht="16.5">
      <c r="A104" s="79"/>
      <c r="B104" s="6">
        <v>18</v>
      </c>
      <c r="C104" s="17" t="s">
        <v>229</v>
      </c>
      <c r="D104" s="7"/>
      <c r="E104" s="7"/>
      <c r="F104" s="7"/>
      <c r="G104" s="7"/>
      <c r="H104" s="9"/>
      <c r="I104" s="47">
        <v>240</v>
      </c>
      <c r="J104" s="8"/>
      <c r="K104" s="17"/>
      <c r="L104" s="7"/>
      <c r="M104" s="7"/>
      <c r="N104" s="23"/>
      <c r="O104" s="24"/>
      <c r="P104" s="28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38" ht="16.5">
      <c r="A105" s="79"/>
      <c r="B105" s="6">
        <v>19</v>
      </c>
      <c r="C105" s="17" t="s">
        <v>230</v>
      </c>
      <c r="D105" s="8"/>
      <c r="E105" s="7" t="s">
        <v>24</v>
      </c>
      <c r="F105" s="7"/>
      <c r="G105" s="7"/>
      <c r="H105" s="43">
        <v>145</v>
      </c>
      <c r="I105" s="7"/>
      <c r="J105" s="8"/>
      <c r="K105" s="17"/>
      <c r="L105" s="7"/>
      <c r="M105" s="7"/>
      <c r="N105" s="23"/>
      <c r="O105" s="24"/>
      <c r="P105" s="28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38" ht="16.5">
      <c r="A106" s="79"/>
      <c r="B106" s="6">
        <v>20</v>
      </c>
      <c r="C106" s="17" t="s">
        <v>231</v>
      </c>
      <c r="D106" s="8"/>
      <c r="E106" s="7" t="s">
        <v>34</v>
      </c>
      <c r="F106" s="7" t="s">
        <v>2</v>
      </c>
      <c r="G106" s="7"/>
      <c r="H106" s="43">
        <v>215</v>
      </c>
      <c r="I106" s="7"/>
      <c r="J106" s="8"/>
      <c r="K106" s="17"/>
      <c r="L106" s="7"/>
      <c r="M106" s="7"/>
      <c r="N106" s="23"/>
      <c r="O106" s="24"/>
      <c r="P106" s="28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</row>
    <row r="107" spans="1:38" ht="16.5">
      <c r="A107" s="78" t="s">
        <v>200</v>
      </c>
      <c r="B107" s="7"/>
      <c r="C107" s="16" t="s">
        <v>19</v>
      </c>
      <c r="D107" s="7" t="s">
        <v>20</v>
      </c>
      <c r="E107" s="7" t="s">
        <v>21</v>
      </c>
      <c r="F107" s="7" t="s">
        <v>22</v>
      </c>
      <c r="G107" s="7"/>
      <c r="H107" s="9"/>
      <c r="I107" s="7"/>
      <c r="J107" s="8"/>
      <c r="K107" s="17"/>
      <c r="L107" s="7"/>
      <c r="M107" s="7"/>
      <c r="N107" s="23"/>
      <c r="O107" s="24"/>
      <c r="P107" s="28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</row>
    <row r="108" spans="1:38" ht="16.5">
      <c r="A108" s="79"/>
      <c r="B108" s="30">
        <v>1</v>
      </c>
      <c r="C108" s="17" t="s">
        <v>232</v>
      </c>
      <c r="D108" s="8"/>
      <c r="E108" s="8" t="s">
        <v>34</v>
      </c>
      <c r="F108" s="8" t="s">
        <v>3</v>
      </c>
      <c r="G108" s="29"/>
      <c r="H108" s="10"/>
      <c r="I108" s="8"/>
      <c r="J108" s="8"/>
      <c r="K108" s="17"/>
      <c r="L108" s="8"/>
      <c r="M108" s="8"/>
      <c r="N108" s="23"/>
      <c r="O108" s="24"/>
      <c r="P108" s="28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</row>
    <row r="109" spans="1:38" ht="16.5">
      <c r="A109" s="79"/>
      <c r="B109" s="30">
        <v>2</v>
      </c>
      <c r="C109" s="17" t="s">
        <v>233</v>
      </c>
      <c r="D109" s="8"/>
      <c r="E109" s="8" t="s">
        <v>34</v>
      </c>
      <c r="F109" s="8" t="s">
        <v>234</v>
      </c>
      <c r="G109" s="29"/>
      <c r="H109" s="10"/>
      <c r="I109" s="8"/>
      <c r="J109" s="8"/>
      <c r="K109" s="17"/>
      <c r="L109" s="8"/>
      <c r="M109" s="8"/>
      <c r="N109" s="23"/>
      <c r="O109" s="24"/>
      <c r="P109" s="28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</row>
    <row r="110" spans="1:38" ht="16.5">
      <c r="A110" s="79"/>
      <c r="B110" s="30">
        <v>3</v>
      </c>
      <c r="C110" s="17" t="s">
        <v>235</v>
      </c>
      <c r="D110" s="8"/>
      <c r="E110" s="8"/>
      <c r="F110" s="8"/>
      <c r="G110" s="29">
        <v>210</v>
      </c>
      <c r="H110" s="10"/>
      <c r="I110" s="8"/>
      <c r="J110" s="8"/>
      <c r="K110" s="17"/>
      <c r="L110" s="8"/>
      <c r="M110" s="8"/>
      <c r="N110" s="23"/>
      <c r="O110" s="24"/>
      <c r="P110" s="28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</row>
    <row r="111" spans="1:38" ht="16.5">
      <c r="A111" s="79"/>
      <c r="B111" s="30">
        <v>4</v>
      </c>
      <c r="C111" s="17" t="s">
        <v>236</v>
      </c>
      <c r="D111" s="8"/>
      <c r="E111" s="8" t="s">
        <v>34</v>
      </c>
      <c r="F111" s="8" t="s">
        <v>3</v>
      </c>
      <c r="G111" s="29"/>
      <c r="H111" s="10"/>
      <c r="I111" s="8"/>
      <c r="J111" s="8"/>
      <c r="K111" s="17"/>
      <c r="L111" s="8"/>
      <c r="M111" s="8"/>
      <c r="N111" s="23"/>
      <c r="O111" s="24"/>
      <c r="P111" s="28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38" ht="16.5">
      <c r="A112" s="79"/>
      <c r="B112" s="30">
        <v>5</v>
      </c>
      <c r="C112" s="17" t="s">
        <v>237</v>
      </c>
      <c r="D112" s="8"/>
      <c r="E112" s="8" t="s">
        <v>34</v>
      </c>
      <c r="F112" s="8" t="s">
        <v>3</v>
      </c>
      <c r="G112" s="29"/>
      <c r="H112" s="10"/>
      <c r="I112" s="8"/>
      <c r="J112" s="8"/>
      <c r="K112" s="17"/>
      <c r="L112" s="8"/>
      <c r="M112" s="8"/>
      <c r="N112" s="23"/>
      <c r="O112" s="24"/>
      <c r="P112" s="28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</row>
    <row r="113" spans="1:38" ht="16.5">
      <c r="A113" s="79"/>
      <c r="B113" s="30">
        <v>6</v>
      </c>
      <c r="C113" s="17" t="s">
        <v>238</v>
      </c>
      <c r="D113" s="8"/>
      <c r="E113" s="8" t="s">
        <v>34</v>
      </c>
      <c r="F113" s="8" t="s">
        <v>234</v>
      </c>
      <c r="G113" s="29"/>
      <c r="H113" s="10"/>
      <c r="I113" s="8"/>
      <c r="J113" s="8"/>
      <c r="K113" s="17"/>
      <c r="L113" s="8"/>
      <c r="M113" s="8"/>
      <c r="N113" s="23"/>
      <c r="O113" s="24"/>
      <c r="P113" s="28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</row>
    <row r="114" spans="1:38" ht="16.5">
      <c r="A114" s="79"/>
      <c r="B114" s="30">
        <v>7</v>
      </c>
      <c r="C114" s="17" t="s">
        <v>239</v>
      </c>
      <c r="D114" s="8"/>
      <c r="E114" s="8" t="s">
        <v>34</v>
      </c>
      <c r="F114" s="8" t="s">
        <v>3</v>
      </c>
      <c r="G114" s="29"/>
      <c r="H114" s="10"/>
      <c r="I114" s="8"/>
      <c r="J114" s="8"/>
      <c r="K114" s="17"/>
      <c r="L114" s="8"/>
      <c r="M114" s="8"/>
      <c r="N114" s="23"/>
      <c r="O114" s="24"/>
      <c r="P114" s="28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 ht="16.5">
      <c r="A115" s="79"/>
      <c r="B115" s="30">
        <v>8</v>
      </c>
      <c r="C115" s="17" t="s">
        <v>240</v>
      </c>
      <c r="D115" s="8"/>
      <c r="E115" s="8" t="s">
        <v>34</v>
      </c>
      <c r="F115" s="8" t="s">
        <v>3</v>
      </c>
      <c r="G115" s="29"/>
      <c r="H115" s="10"/>
      <c r="I115" s="8"/>
      <c r="J115" s="8"/>
      <c r="K115" s="17"/>
      <c r="L115" s="8"/>
      <c r="M115" s="8"/>
      <c r="N115" s="23"/>
      <c r="O115" s="24"/>
      <c r="P115" s="28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 ht="16.5">
      <c r="A116" s="79"/>
      <c r="B116" s="30">
        <v>9</v>
      </c>
      <c r="C116" s="17" t="s">
        <v>241</v>
      </c>
      <c r="D116" s="8"/>
      <c r="E116" s="8"/>
      <c r="F116" s="8"/>
      <c r="G116" s="7"/>
      <c r="H116" s="43">
        <v>1133</v>
      </c>
      <c r="I116" s="7"/>
      <c r="J116" s="8"/>
      <c r="K116" s="17"/>
      <c r="L116" s="7"/>
      <c r="M116" s="7"/>
      <c r="N116" s="23"/>
      <c r="O116" s="24"/>
      <c r="P116" s="28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 ht="16.5">
      <c r="A117" s="79"/>
      <c r="B117" s="30">
        <v>10</v>
      </c>
      <c r="C117" s="17" t="s">
        <v>242</v>
      </c>
      <c r="D117" s="8"/>
      <c r="E117" s="8" t="s">
        <v>34</v>
      </c>
      <c r="F117" s="8" t="s">
        <v>3</v>
      </c>
      <c r="G117" s="29"/>
      <c r="H117" s="10"/>
      <c r="I117" s="8"/>
      <c r="J117" s="8"/>
      <c r="K117" s="17"/>
      <c r="L117" s="8"/>
      <c r="M117" s="8"/>
      <c r="N117" s="23"/>
      <c r="O117" s="24"/>
      <c r="P117" s="28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ht="16.5">
      <c r="A118" s="79"/>
      <c r="B118" s="6">
        <v>11</v>
      </c>
      <c r="C118" s="17" t="s">
        <v>243</v>
      </c>
      <c r="D118" s="8"/>
      <c r="E118" s="7" t="s">
        <v>24</v>
      </c>
      <c r="F118" s="7"/>
      <c r="G118" s="29">
        <v>880</v>
      </c>
      <c r="H118" s="9"/>
      <c r="I118" s="7"/>
      <c r="J118" s="8"/>
      <c r="K118" s="17"/>
      <c r="L118" s="7"/>
      <c r="M118" s="7"/>
      <c r="N118" s="23"/>
      <c r="O118" s="24"/>
      <c r="P118" s="28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ht="16.5">
      <c r="A119" s="79"/>
      <c r="B119" s="6">
        <v>12</v>
      </c>
      <c r="C119" s="18" t="s">
        <v>244</v>
      </c>
      <c r="D119" s="8"/>
      <c r="E119" s="7"/>
      <c r="F119" s="7"/>
      <c r="G119" s="29">
        <v>1509</v>
      </c>
      <c r="H119" s="9"/>
      <c r="I119" s="7"/>
      <c r="J119" s="8"/>
      <c r="K119" s="17"/>
      <c r="L119" s="7"/>
      <c r="M119" s="7"/>
      <c r="N119" s="23"/>
      <c r="O119" s="24"/>
      <c r="P119" s="28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ht="16.5">
      <c r="A120" s="78" t="s">
        <v>245</v>
      </c>
      <c r="B120" s="7"/>
      <c r="C120" s="16" t="s">
        <v>19</v>
      </c>
      <c r="D120" s="7" t="s">
        <v>20</v>
      </c>
      <c r="E120" s="7" t="s">
        <v>21</v>
      </c>
      <c r="F120" s="7" t="s">
        <v>22</v>
      </c>
      <c r="G120" s="7"/>
      <c r="H120" s="9"/>
      <c r="I120" s="7"/>
      <c r="J120" s="8"/>
      <c r="K120" s="17"/>
      <c r="L120" s="7"/>
      <c r="M120" s="7"/>
      <c r="N120" s="23"/>
      <c r="O120" s="24"/>
      <c r="P120" s="28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 ht="16.5">
      <c r="A121" s="79"/>
      <c r="B121" s="6">
        <v>1</v>
      </c>
      <c r="C121" s="17" t="s">
        <v>246</v>
      </c>
      <c r="D121" s="8"/>
      <c r="E121" s="7"/>
      <c r="F121" s="7"/>
      <c r="G121" s="7"/>
      <c r="H121" s="9"/>
      <c r="I121" s="7"/>
      <c r="J121" s="8"/>
      <c r="K121" s="17"/>
      <c r="L121" s="53">
        <v>66</v>
      </c>
      <c r="M121" s="7"/>
      <c r="N121" s="23"/>
      <c r="O121" s="24"/>
      <c r="P121" s="28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 ht="16.5">
      <c r="A122" s="79"/>
      <c r="B122" s="6">
        <v>2</v>
      </c>
      <c r="C122" s="17" t="s">
        <v>247</v>
      </c>
      <c r="D122" s="8"/>
      <c r="E122" s="7"/>
      <c r="F122" s="7"/>
      <c r="G122" s="7"/>
      <c r="H122" s="9"/>
      <c r="I122" s="7"/>
      <c r="J122" s="8"/>
      <c r="K122" s="17"/>
      <c r="L122" s="53">
        <v>83</v>
      </c>
      <c r="M122" s="7"/>
      <c r="N122" s="23"/>
      <c r="O122" s="24"/>
      <c r="P122" s="28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 ht="16.5">
      <c r="A123" s="79"/>
      <c r="B123" s="6">
        <v>3</v>
      </c>
      <c r="C123" s="17" t="s">
        <v>248</v>
      </c>
      <c r="D123" s="15"/>
      <c r="E123" s="7"/>
      <c r="F123" s="7"/>
      <c r="G123" s="7"/>
      <c r="H123" s="9"/>
      <c r="I123" s="7"/>
      <c r="J123" s="8"/>
      <c r="K123" s="17"/>
      <c r="L123" s="54">
        <v>114</v>
      </c>
      <c r="M123" s="7"/>
      <c r="N123" s="23"/>
      <c r="O123" s="24"/>
      <c r="P123" s="28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 ht="16.5">
      <c r="A124" s="79"/>
      <c r="B124" s="6">
        <v>4</v>
      </c>
      <c r="C124" s="17" t="s">
        <v>249</v>
      </c>
      <c r="D124" s="8"/>
      <c r="E124" s="7"/>
      <c r="F124" s="7"/>
      <c r="G124" s="7"/>
      <c r="H124" s="9"/>
      <c r="I124" s="7"/>
      <c r="J124" s="8"/>
      <c r="K124" s="17"/>
      <c r="L124" s="53">
        <v>42</v>
      </c>
      <c r="M124" s="7"/>
      <c r="N124" s="23"/>
      <c r="O124" s="24"/>
      <c r="P124" s="28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</row>
    <row r="125" spans="1:38" ht="16.5">
      <c r="A125" s="79"/>
      <c r="B125" s="6">
        <v>5</v>
      </c>
      <c r="C125" s="17" t="s">
        <v>250</v>
      </c>
      <c r="D125" s="8"/>
      <c r="E125" s="7"/>
      <c r="F125" s="7"/>
      <c r="G125" s="7"/>
      <c r="H125" s="9"/>
      <c r="I125" s="7"/>
      <c r="J125" s="8"/>
      <c r="K125" s="17"/>
      <c r="L125" s="53">
        <v>132</v>
      </c>
      <c r="M125" s="7"/>
      <c r="N125" s="23"/>
      <c r="O125" s="24"/>
      <c r="P125" s="28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</row>
    <row r="126" spans="1:38" ht="16.5">
      <c r="A126" s="79"/>
      <c r="B126" s="6">
        <v>6</v>
      </c>
      <c r="C126" s="17" t="s">
        <v>251</v>
      </c>
      <c r="D126" s="8"/>
      <c r="E126" s="7"/>
      <c r="F126" s="7"/>
      <c r="G126" s="7"/>
      <c r="H126" s="9"/>
      <c r="I126" s="7"/>
      <c r="J126" s="8"/>
      <c r="K126" s="17"/>
      <c r="L126" s="53">
        <v>72</v>
      </c>
      <c r="M126" s="7"/>
      <c r="N126" s="23"/>
      <c r="O126" s="24"/>
      <c r="P126" s="28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</row>
    <row r="127" spans="1:38" ht="16.5">
      <c r="A127" s="79"/>
      <c r="B127" s="6">
        <v>7</v>
      </c>
      <c r="C127" s="17" t="s">
        <v>254</v>
      </c>
      <c r="D127" s="17"/>
      <c r="E127" s="7" t="s">
        <v>34</v>
      </c>
      <c r="F127" s="7" t="s">
        <v>253</v>
      </c>
      <c r="G127" s="7"/>
      <c r="H127" s="9"/>
      <c r="I127" s="7"/>
      <c r="J127" s="8"/>
      <c r="K127" s="17"/>
      <c r="L127" s="53">
        <v>68</v>
      </c>
      <c r="M127" s="7"/>
      <c r="N127" s="23"/>
      <c r="O127" s="24"/>
      <c r="P127" s="28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 ht="16.5">
      <c r="A128" s="79"/>
      <c r="B128" s="6">
        <v>8</v>
      </c>
      <c r="C128" s="17" t="s">
        <v>255</v>
      </c>
      <c r="D128" s="17"/>
      <c r="E128" s="7"/>
      <c r="F128" s="7"/>
      <c r="G128" s="7"/>
      <c r="H128" s="9"/>
      <c r="I128" s="7"/>
      <c r="J128" s="8"/>
      <c r="K128" s="17"/>
      <c r="L128" s="53">
        <v>69</v>
      </c>
      <c r="M128" s="7"/>
      <c r="N128" s="23"/>
      <c r="O128" s="24"/>
      <c r="P128" s="28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</row>
    <row r="129" spans="1:38" ht="16.5">
      <c r="A129" s="79"/>
      <c r="B129" s="6">
        <v>9</v>
      </c>
      <c r="C129" s="17" t="s">
        <v>256</v>
      </c>
      <c r="D129" s="17"/>
      <c r="E129" s="7"/>
      <c r="F129" s="7"/>
      <c r="G129" s="7"/>
      <c r="H129" s="9"/>
      <c r="I129" s="7"/>
      <c r="J129" s="8"/>
      <c r="K129" s="17"/>
      <c r="L129" s="53">
        <v>90</v>
      </c>
      <c r="M129" s="7"/>
      <c r="N129" s="23"/>
      <c r="O129" s="24"/>
      <c r="P129" s="28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</row>
    <row r="130" spans="1:38" ht="16.5">
      <c r="A130" s="79"/>
      <c r="B130" s="6">
        <v>10</v>
      </c>
      <c r="C130" s="17" t="s">
        <v>257</v>
      </c>
      <c r="D130" s="17"/>
      <c r="E130" s="7"/>
      <c r="F130" s="7"/>
      <c r="G130" s="7"/>
      <c r="H130" s="9"/>
      <c r="I130" s="7"/>
      <c r="J130" s="8"/>
      <c r="K130" s="17"/>
      <c r="L130" s="53">
        <v>63</v>
      </c>
      <c r="M130" s="7"/>
      <c r="N130" s="23"/>
      <c r="O130" s="24"/>
      <c r="P130" s="28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 ht="16.5">
      <c r="A131" s="79"/>
      <c r="B131" s="6">
        <v>11</v>
      </c>
      <c r="C131" s="17" t="s">
        <v>252</v>
      </c>
      <c r="D131" s="17"/>
      <c r="E131" s="7"/>
      <c r="F131" s="7"/>
      <c r="G131" s="7"/>
      <c r="H131" s="9"/>
      <c r="I131" s="7"/>
      <c r="J131" s="8"/>
      <c r="K131" s="17"/>
      <c r="L131" s="105">
        <v>547</v>
      </c>
      <c r="M131" s="7"/>
      <c r="N131" s="23"/>
      <c r="O131" s="24"/>
      <c r="P131" s="28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</row>
    <row r="132" spans="1:38" ht="16.5">
      <c r="A132" s="79"/>
      <c r="B132" s="6">
        <v>12</v>
      </c>
      <c r="C132" s="17" t="s">
        <v>258</v>
      </c>
      <c r="D132" s="14"/>
      <c r="E132" s="7"/>
      <c r="F132" s="7"/>
      <c r="G132" s="7"/>
      <c r="H132" s="9"/>
      <c r="I132" s="7"/>
      <c r="J132" s="8"/>
      <c r="K132" s="17"/>
      <c r="L132" s="105"/>
      <c r="M132" s="7"/>
      <c r="N132" s="23"/>
      <c r="O132" s="24"/>
      <c r="P132" s="28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</row>
    <row r="133" spans="1:38" ht="16.5">
      <c r="A133" s="78" t="s">
        <v>259</v>
      </c>
      <c r="B133" s="7"/>
      <c r="C133" s="17" t="s">
        <v>19</v>
      </c>
      <c r="D133" s="8" t="s">
        <v>20</v>
      </c>
      <c r="E133" s="7" t="s">
        <v>21</v>
      </c>
      <c r="F133" s="7" t="s">
        <v>22</v>
      </c>
      <c r="G133" s="7"/>
      <c r="H133" s="9"/>
      <c r="I133" s="7"/>
      <c r="J133" s="8"/>
      <c r="K133" s="17"/>
      <c r="L133" s="7"/>
      <c r="M133" s="7"/>
      <c r="N133" s="23"/>
      <c r="O133" s="24"/>
      <c r="P133" s="28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</row>
    <row r="134" spans="1:38" ht="16.5">
      <c r="A134" s="79"/>
      <c r="B134" s="6">
        <v>1</v>
      </c>
      <c r="C134" s="17" t="s">
        <v>260</v>
      </c>
      <c r="D134" s="7"/>
      <c r="E134" s="7" t="s">
        <v>34</v>
      </c>
      <c r="F134" s="7" t="s">
        <v>261</v>
      </c>
      <c r="G134" s="7"/>
      <c r="H134" s="43">
        <v>97</v>
      </c>
      <c r="I134" s="7"/>
      <c r="J134" s="8"/>
      <c r="K134" s="17"/>
      <c r="L134" s="7"/>
      <c r="M134" s="7"/>
      <c r="N134" s="23"/>
      <c r="O134" s="24"/>
      <c r="P134" s="28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</row>
    <row r="135" spans="1:38" ht="16.5">
      <c r="A135" s="79"/>
      <c r="B135" s="6">
        <v>2</v>
      </c>
      <c r="C135" s="17" t="s">
        <v>262</v>
      </c>
      <c r="D135" s="7"/>
      <c r="E135" s="7" t="s">
        <v>34</v>
      </c>
      <c r="F135" s="7" t="s">
        <v>261</v>
      </c>
      <c r="G135" s="7"/>
      <c r="H135" s="43">
        <v>125</v>
      </c>
      <c r="I135" s="7"/>
      <c r="J135" s="8"/>
      <c r="K135" s="17"/>
      <c r="L135" s="7"/>
      <c r="M135" s="7"/>
      <c r="N135" s="23"/>
      <c r="O135" s="24"/>
      <c r="P135" s="28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8" ht="16.5">
      <c r="A136" s="79"/>
      <c r="B136" s="6">
        <v>3</v>
      </c>
      <c r="C136" s="17" t="s">
        <v>263</v>
      </c>
      <c r="D136" s="7"/>
      <c r="E136" s="7" t="s">
        <v>34</v>
      </c>
      <c r="F136" s="7" t="s">
        <v>264</v>
      </c>
      <c r="G136" s="7"/>
      <c r="H136" s="43">
        <v>128</v>
      </c>
      <c r="I136" s="7"/>
      <c r="J136" s="8"/>
      <c r="K136" s="17"/>
      <c r="L136" s="7"/>
      <c r="M136" s="7"/>
      <c r="N136" s="23"/>
      <c r="O136" s="24"/>
      <c r="P136" s="28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</row>
    <row r="137" spans="1:38" ht="16.5">
      <c r="A137" s="79"/>
      <c r="B137" s="6">
        <v>4</v>
      </c>
      <c r="C137" s="17" t="s">
        <v>11</v>
      </c>
      <c r="D137" s="7"/>
      <c r="E137" s="7"/>
      <c r="F137" s="7"/>
      <c r="G137" s="29">
        <v>270</v>
      </c>
      <c r="H137" s="9"/>
      <c r="I137" s="7"/>
      <c r="J137" s="8"/>
      <c r="K137" s="17"/>
      <c r="L137" s="7"/>
      <c r="M137" s="7"/>
      <c r="N137" s="23"/>
      <c r="O137" s="24"/>
      <c r="P137" s="28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 ht="16.5">
      <c r="A138" s="79"/>
      <c r="B138" s="6">
        <v>5</v>
      </c>
      <c r="C138" s="17" t="s">
        <v>265</v>
      </c>
      <c r="D138" s="7"/>
      <c r="E138" s="7" t="s">
        <v>34</v>
      </c>
      <c r="F138" s="7" t="s">
        <v>261</v>
      </c>
      <c r="G138" s="7"/>
      <c r="H138" s="43">
        <v>108</v>
      </c>
      <c r="I138" s="7"/>
      <c r="J138" s="8"/>
      <c r="K138" s="17"/>
      <c r="L138" s="7"/>
      <c r="M138" s="7"/>
      <c r="N138" s="23"/>
      <c r="O138" s="24"/>
      <c r="P138" s="28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 ht="16.5">
      <c r="A139" s="79"/>
      <c r="B139" s="6">
        <v>6</v>
      </c>
      <c r="C139" s="17" t="s">
        <v>266</v>
      </c>
      <c r="D139" s="7"/>
      <c r="E139" s="7" t="s">
        <v>267</v>
      </c>
      <c r="F139" s="7"/>
      <c r="G139" s="7"/>
      <c r="H139" s="43">
        <v>1668</v>
      </c>
      <c r="I139" s="7"/>
      <c r="J139" s="8"/>
      <c r="K139" s="17"/>
      <c r="L139" s="7"/>
      <c r="M139" s="7"/>
      <c r="N139" s="23"/>
      <c r="O139" s="24"/>
      <c r="P139" s="28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 ht="16.5">
      <c r="A140" s="79"/>
      <c r="B140" s="6">
        <v>7</v>
      </c>
      <c r="C140" s="17" t="s">
        <v>268</v>
      </c>
      <c r="D140" s="7"/>
      <c r="E140" s="7" t="s">
        <v>34</v>
      </c>
      <c r="F140" s="7" t="s">
        <v>264</v>
      </c>
      <c r="G140" s="7"/>
      <c r="H140" s="43">
        <v>145</v>
      </c>
      <c r="I140" s="7"/>
      <c r="J140" s="8"/>
      <c r="K140" s="17"/>
      <c r="L140" s="7"/>
      <c r="M140" s="7"/>
      <c r="N140" s="23"/>
      <c r="O140" s="24"/>
      <c r="P140" s="28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</row>
    <row r="141" spans="1:38" ht="16.5">
      <c r="A141" s="79"/>
      <c r="B141" s="6">
        <v>8</v>
      </c>
      <c r="C141" s="17" t="s">
        <v>12</v>
      </c>
      <c r="D141" s="7"/>
      <c r="E141" s="7"/>
      <c r="F141" s="7"/>
      <c r="G141" s="7"/>
      <c r="H141" s="9"/>
      <c r="I141" s="47">
        <v>230</v>
      </c>
      <c r="J141" s="8"/>
      <c r="K141" s="17"/>
      <c r="L141" s="7"/>
      <c r="M141" s="7"/>
      <c r="N141" s="23"/>
      <c r="O141" s="24"/>
      <c r="P141" s="28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</row>
    <row r="142" spans="1:38" ht="16.5">
      <c r="A142" s="79"/>
      <c r="B142" s="6">
        <v>9</v>
      </c>
      <c r="C142" s="17" t="s">
        <v>13</v>
      </c>
      <c r="D142" s="7"/>
      <c r="E142" s="7"/>
      <c r="F142" s="7"/>
      <c r="G142" s="7"/>
      <c r="H142" s="43">
        <v>1057</v>
      </c>
      <c r="I142" s="7"/>
      <c r="J142" s="8"/>
      <c r="K142" s="17"/>
      <c r="L142" s="7"/>
      <c r="M142" s="7"/>
      <c r="N142" s="23"/>
      <c r="O142" s="24"/>
      <c r="P142" s="28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</row>
    <row r="143" spans="1:38" ht="16.5">
      <c r="A143" s="79"/>
      <c r="B143" s="6">
        <v>10</v>
      </c>
      <c r="C143" s="17" t="s">
        <v>269</v>
      </c>
      <c r="D143" s="7"/>
      <c r="E143" s="7"/>
      <c r="F143" s="7"/>
      <c r="G143" s="7"/>
      <c r="H143" s="43">
        <v>615</v>
      </c>
      <c r="I143" s="7"/>
      <c r="J143" s="8"/>
      <c r="K143" s="17"/>
      <c r="L143" s="7"/>
      <c r="M143" s="7"/>
      <c r="N143" s="23"/>
      <c r="O143" s="24"/>
      <c r="P143" s="28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 ht="16.5">
      <c r="A144" s="79"/>
      <c r="B144" s="6">
        <v>11</v>
      </c>
      <c r="C144" s="17" t="s">
        <v>270</v>
      </c>
      <c r="D144" s="7"/>
      <c r="E144" s="7" t="s">
        <v>267</v>
      </c>
      <c r="F144" s="7"/>
      <c r="G144" s="7"/>
      <c r="H144" s="9"/>
      <c r="I144" s="7"/>
      <c r="J144" s="8"/>
      <c r="K144" s="51">
        <v>550</v>
      </c>
      <c r="L144" s="7"/>
      <c r="M144" s="7"/>
      <c r="N144" s="23"/>
      <c r="O144" s="24"/>
      <c r="P144" s="28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</row>
    <row r="145" spans="1:38" ht="16.5">
      <c r="A145" s="79"/>
      <c r="B145" s="6">
        <v>12</v>
      </c>
      <c r="C145" s="17" t="s">
        <v>14</v>
      </c>
      <c r="D145" s="8"/>
      <c r="E145" s="7"/>
      <c r="F145" s="7"/>
      <c r="G145" s="29">
        <v>261</v>
      </c>
      <c r="H145" s="9"/>
      <c r="I145" s="7"/>
      <c r="J145" s="8"/>
      <c r="K145" s="17"/>
      <c r="L145" s="7"/>
      <c r="M145" s="7"/>
      <c r="N145" s="23"/>
      <c r="O145" s="24"/>
      <c r="P145" s="28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1:38" ht="16.5">
      <c r="A146" s="79"/>
      <c r="B146" s="6">
        <v>13</v>
      </c>
      <c r="C146" s="17" t="s">
        <v>15</v>
      </c>
      <c r="D146" s="8"/>
      <c r="E146" s="7"/>
      <c r="F146" s="7"/>
      <c r="G146" s="29">
        <v>1595</v>
      </c>
      <c r="H146" s="9"/>
      <c r="I146" s="7"/>
      <c r="J146" s="8"/>
      <c r="K146" s="17"/>
      <c r="L146" s="7"/>
      <c r="M146" s="7"/>
      <c r="N146" s="23"/>
      <c r="O146" s="24"/>
      <c r="P146" s="28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1:38" ht="16.5">
      <c r="A147" s="78" t="s">
        <v>205</v>
      </c>
      <c r="B147" s="7"/>
      <c r="C147" s="16" t="s">
        <v>19</v>
      </c>
      <c r="D147" s="7" t="s">
        <v>20</v>
      </c>
      <c r="E147" s="7" t="s">
        <v>21</v>
      </c>
      <c r="F147" s="7" t="s">
        <v>22</v>
      </c>
      <c r="G147" s="7"/>
      <c r="H147" s="9"/>
      <c r="I147" s="7"/>
      <c r="J147" s="8"/>
      <c r="K147" s="17"/>
      <c r="L147" s="7"/>
      <c r="M147" s="7"/>
      <c r="N147" s="23"/>
      <c r="O147" s="24"/>
      <c r="P147" s="28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8" spans="1:38" ht="16.5">
      <c r="A148" s="79"/>
      <c r="B148" s="6">
        <v>1</v>
      </c>
      <c r="C148" s="16" t="s">
        <v>271</v>
      </c>
      <c r="D148" s="7"/>
      <c r="E148" s="7" t="s">
        <v>34</v>
      </c>
      <c r="F148" s="7" t="s">
        <v>272</v>
      </c>
      <c r="G148" s="29"/>
      <c r="H148" s="9"/>
      <c r="I148" s="7"/>
      <c r="J148" s="7"/>
      <c r="K148" s="16"/>
      <c r="L148" s="7"/>
      <c r="M148" s="7"/>
      <c r="N148" s="36"/>
      <c r="O148" s="28"/>
      <c r="P148" s="28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6.5">
      <c r="A149" s="79"/>
      <c r="B149" s="6">
        <v>2</v>
      </c>
      <c r="C149" s="17" t="s">
        <v>273</v>
      </c>
      <c r="D149" s="7"/>
      <c r="E149" s="7"/>
      <c r="F149" s="7"/>
      <c r="G149" s="7"/>
      <c r="H149" s="9"/>
      <c r="I149" s="47">
        <v>100</v>
      </c>
      <c r="J149" s="8"/>
      <c r="K149" s="17"/>
      <c r="L149" s="7"/>
      <c r="M149" s="7"/>
      <c r="N149" s="23"/>
      <c r="O149" s="24"/>
      <c r="P149" s="28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1:38" ht="16.5">
      <c r="A150" s="79"/>
      <c r="B150" s="6">
        <v>3</v>
      </c>
      <c r="C150" s="17" t="s">
        <v>274</v>
      </c>
      <c r="D150" s="7"/>
      <c r="E150" s="7"/>
      <c r="F150" s="7"/>
      <c r="G150" s="7"/>
      <c r="H150" s="9"/>
      <c r="I150" s="47">
        <v>1150</v>
      </c>
      <c r="J150" s="8"/>
      <c r="K150" s="17"/>
      <c r="L150" s="7"/>
      <c r="M150" s="7"/>
      <c r="N150" s="23"/>
      <c r="O150" s="24"/>
      <c r="P150" s="28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</row>
    <row r="151" spans="1:38" ht="16.5">
      <c r="A151" s="79"/>
      <c r="B151" s="6">
        <v>4</v>
      </c>
      <c r="C151" s="17" t="s">
        <v>275</v>
      </c>
      <c r="D151" s="7"/>
      <c r="E151" s="7" t="s">
        <v>24</v>
      </c>
      <c r="F151" s="7"/>
      <c r="G151" s="7"/>
      <c r="H151" s="9"/>
      <c r="I151" s="47">
        <v>435</v>
      </c>
      <c r="J151" s="8"/>
      <c r="K151" s="17"/>
      <c r="L151" s="7"/>
      <c r="M151" s="7"/>
      <c r="N151" s="23"/>
      <c r="O151" s="24"/>
      <c r="P151" s="28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</row>
    <row r="152" spans="1:38" ht="16.5">
      <c r="A152" s="79"/>
      <c r="B152" s="6">
        <v>5</v>
      </c>
      <c r="C152" s="17" t="s">
        <v>9</v>
      </c>
      <c r="D152" s="8"/>
      <c r="E152" s="7"/>
      <c r="F152" s="7"/>
      <c r="G152" s="29">
        <v>1254</v>
      </c>
      <c r="H152" s="9"/>
      <c r="I152" s="7"/>
      <c r="J152" s="8"/>
      <c r="K152" s="17"/>
      <c r="L152" s="7"/>
      <c r="M152" s="7"/>
      <c r="N152" s="23"/>
      <c r="O152" s="24"/>
      <c r="P152" s="28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</row>
    <row r="153" spans="1:38" ht="16.5">
      <c r="A153" s="79"/>
      <c r="B153" s="6">
        <v>6</v>
      </c>
      <c r="C153" s="17" t="s">
        <v>10</v>
      </c>
      <c r="D153" s="8"/>
      <c r="E153" s="7"/>
      <c r="F153" s="7"/>
      <c r="G153" s="29">
        <v>2280</v>
      </c>
      <c r="H153" s="9"/>
      <c r="I153" s="7"/>
      <c r="J153" s="8"/>
      <c r="K153" s="17"/>
      <c r="L153" s="7"/>
      <c r="M153" s="7"/>
      <c r="N153" s="23"/>
      <c r="O153" s="24"/>
      <c r="P153" s="28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</row>
    <row r="154" spans="1:38" ht="16.5">
      <c r="A154" s="79"/>
      <c r="B154" s="6">
        <v>7</v>
      </c>
      <c r="C154" s="17" t="s">
        <v>276</v>
      </c>
      <c r="D154" s="8"/>
      <c r="E154" s="7" t="s">
        <v>34</v>
      </c>
      <c r="F154" s="7" t="s">
        <v>277</v>
      </c>
      <c r="G154" s="7"/>
      <c r="H154" s="9"/>
      <c r="I154" s="47">
        <v>240</v>
      </c>
      <c r="J154" s="8"/>
      <c r="K154" s="17"/>
      <c r="L154" s="7"/>
      <c r="M154" s="7"/>
      <c r="N154" s="23"/>
      <c r="O154" s="24"/>
      <c r="P154" s="28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</row>
    <row r="155" spans="1:38" ht="16.5">
      <c r="A155" s="79"/>
      <c r="B155" s="6">
        <v>8</v>
      </c>
      <c r="C155" s="17" t="s">
        <v>278</v>
      </c>
      <c r="D155" s="8"/>
      <c r="E155" s="7"/>
      <c r="F155" s="7"/>
      <c r="G155" s="29">
        <v>703</v>
      </c>
      <c r="H155" s="9"/>
      <c r="I155" s="7"/>
      <c r="J155" s="8"/>
      <c r="K155" s="17"/>
      <c r="L155" s="7"/>
      <c r="M155" s="7"/>
      <c r="N155" s="23"/>
      <c r="O155" s="24"/>
      <c r="P155" s="28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</row>
    <row r="156" spans="1:38" ht="16.5">
      <c r="A156" s="79"/>
      <c r="B156" s="6">
        <v>9</v>
      </c>
      <c r="C156" s="17" t="s">
        <v>279</v>
      </c>
      <c r="D156" s="8"/>
      <c r="E156" s="7"/>
      <c r="F156" s="7"/>
      <c r="G156" s="29">
        <v>1200</v>
      </c>
      <c r="H156" s="9"/>
      <c r="I156" s="7"/>
      <c r="J156" s="8"/>
      <c r="K156" s="17"/>
      <c r="L156" s="7"/>
      <c r="M156" s="7"/>
      <c r="N156" s="23"/>
      <c r="O156" s="24"/>
      <c r="P156" s="28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</row>
    <row r="157" spans="1:38" ht="16.5">
      <c r="A157" s="79"/>
      <c r="B157" s="6">
        <v>10</v>
      </c>
      <c r="C157" s="16" t="s">
        <v>280</v>
      </c>
      <c r="D157" s="7"/>
      <c r="E157" s="7" t="s">
        <v>34</v>
      </c>
      <c r="F157" s="7" t="s">
        <v>281</v>
      </c>
      <c r="G157" s="29"/>
      <c r="H157" s="9"/>
      <c r="I157" s="7"/>
      <c r="J157" s="7"/>
      <c r="K157" s="16"/>
      <c r="L157" s="7"/>
      <c r="M157" s="7"/>
      <c r="N157" s="36"/>
      <c r="O157" s="28"/>
      <c r="P157" s="28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</row>
    <row r="158" spans="1:38" ht="16.5">
      <c r="A158" s="79"/>
      <c r="B158" s="6">
        <v>11</v>
      </c>
      <c r="C158" s="16" t="s">
        <v>282</v>
      </c>
      <c r="D158" s="7"/>
      <c r="E158" s="7" t="s">
        <v>34</v>
      </c>
      <c r="F158" s="7" t="s">
        <v>283</v>
      </c>
      <c r="G158" s="29"/>
      <c r="H158" s="9"/>
      <c r="I158" s="7"/>
      <c r="J158" s="7"/>
      <c r="K158" s="16"/>
      <c r="L158" s="7"/>
      <c r="M158" s="7"/>
      <c r="N158" s="36"/>
      <c r="O158" s="28"/>
      <c r="P158" s="28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</row>
    <row r="159" spans="1:38" ht="16.5">
      <c r="A159" s="73" t="s">
        <v>216</v>
      </c>
      <c r="B159" s="8"/>
      <c r="C159" s="17" t="s">
        <v>19</v>
      </c>
      <c r="D159" s="8" t="s">
        <v>20</v>
      </c>
      <c r="E159" s="7" t="s">
        <v>21</v>
      </c>
      <c r="F159" s="7" t="s">
        <v>22</v>
      </c>
      <c r="G159" s="7"/>
      <c r="H159" s="9"/>
      <c r="I159" s="7"/>
      <c r="J159" s="8"/>
      <c r="K159" s="17"/>
      <c r="L159" s="7"/>
      <c r="M159" s="7"/>
      <c r="N159" s="23"/>
      <c r="O159" s="24"/>
      <c r="P159" s="28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</row>
    <row r="160" spans="1:38" ht="16.5">
      <c r="A160" s="74"/>
      <c r="B160" s="6">
        <v>1</v>
      </c>
      <c r="C160" s="17" t="s">
        <v>284</v>
      </c>
      <c r="D160" s="8"/>
      <c r="E160" s="7"/>
      <c r="F160" s="7"/>
      <c r="G160" s="29">
        <v>1383</v>
      </c>
      <c r="H160" s="9"/>
      <c r="I160" s="7"/>
      <c r="J160" s="8"/>
      <c r="K160" s="17"/>
      <c r="L160" s="7"/>
      <c r="M160" s="7"/>
      <c r="N160" s="23"/>
      <c r="O160" s="24"/>
      <c r="P160" s="28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</row>
    <row r="161" spans="1:38" ht="16.5">
      <c r="A161" s="74"/>
      <c r="B161" s="6">
        <v>2</v>
      </c>
      <c r="C161" s="16" t="s">
        <v>285</v>
      </c>
      <c r="D161" s="7"/>
      <c r="E161" s="7" t="s">
        <v>34</v>
      </c>
      <c r="F161" s="7" t="s">
        <v>5</v>
      </c>
      <c r="G161" s="29"/>
      <c r="H161" s="9"/>
      <c r="I161" s="7"/>
      <c r="J161" s="7"/>
      <c r="K161" s="16"/>
      <c r="L161" s="7"/>
      <c r="M161" s="7"/>
      <c r="N161" s="36"/>
      <c r="O161" s="28"/>
      <c r="P161" s="28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</row>
    <row r="162" spans="1:38" ht="16.5">
      <c r="A162" s="74"/>
      <c r="B162" s="6">
        <v>3</v>
      </c>
      <c r="C162" s="16" t="s">
        <v>286</v>
      </c>
      <c r="D162" s="7"/>
      <c r="E162" s="7" t="s">
        <v>34</v>
      </c>
      <c r="F162" s="7" t="s">
        <v>5</v>
      </c>
      <c r="G162" s="29"/>
      <c r="H162" s="9"/>
      <c r="I162" s="7"/>
      <c r="J162" s="7"/>
      <c r="K162" s="16"/>
      <c r="L162" s="7"/>
      <c r="M162" s="7"/>
      <c r="N162" s="36"/>
      <c r="O162" s="28"/>
      <c r="P162" s="28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</row>
    <row r="163" spans="1:38" ht="16.5">
      <c r="A163" s="74"/>
      <c r="B163" s="6">
        <v>4</v>
      </c>
      <c r="C163" s="16" t="s">
        <v>287</v>
      </c>
      <c r="D163" s="7"/>
      <c r="E163" s="7" t="s">
        <v>34</v>
      </c>
      <c r="F163" s="7" t="s">
        <v>5</v>
      </c>
      <c r="G163" s="29"/>
      <c r="H163" s="9"/>
      <c r="I163" s="7"/>
      <c r="J163" s="7"/>
      <c r="K163" s="16"/>
      <c r="L163" s="7"/>
      <c r="M163" s="7"/>
      <c r="N163" s="36"/>
      <c r="O163" s="28"/>
      <c r="P163" s="28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</row>
    <row r="164" spans="1:38" ht="16.5">
      <c r="A164" s="74"/>
      <c r="B164" s="6">
        <v>5</v>
      </c>
      <c r="C164" s="16" t="s">
        <v>288</v>
      </c>
      <c r="D164" s="7"/>
      <c r="E164" s="7" t="s">
        <v>34</v>
      </c>
      <c r="F164" s="7" t="s">
        <v>5</v>
      </c>
      <c r="G164" s="29"/>
      <c r="H164" s="9"/>
      <c r="I164" s="7"/>
      <c r="J164" s="7"/>
      <c r="K164" s="16"/>
      <c r="L164" s="7"/>
      <c r="M164" s="7"/>
      <c r="N164" s="36"/>
      <c r="O164" s="28"/>
      <c r="P164" s="28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</row>
    <row r="165" spans="1:38" ht="16.5">
      <c r="A165" s="74"/>
      <c r="B165" s="6">
        <v>6</v>
      </c>
      <c r="C165" s="17" t="s">
        <v>289</v>
      </c>
      <c r="D165" s="98"/>
      <c r="E165" s="7"/>
      <c r="F165" s="7"/>
      <c r="G165" s="100">
        <v>1330</v>
      </c>
      <c r="H165" s="9"/>
      <c r="I165" s="7"/>
      <c r="J165" s="8"/>
      <c r="K165" s="17"/>
      <c r="L165" s="7"/>
      <c r="M165" s="7"/>
      <c r="N165" s="23"/>
      <c r="O165" s="24"/>
      <c r="P165" s="28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</row>
    <row r="166" spans="1:38" ht="16.5">
      <c r="A166" s="74"/>
      <c r="B166" s="6">
        <v>7</v>
      </c>
      <c r="C166" s="17" t="s">
        <v>290</v>
      </c>
      <c r="D166" s="99"/>
      <c r="E166" s="7" t="s">
        <v>34</v>
      </c>
      <c r="F166" s="7" t="s">
        <v>6</v>
      </c>
      <c r="G166" s="100"/>
      <c r="H166" s="9"/>
      <c r="I166" s="7"/>
      <c r="J166" s="8"/>
      <c r="K166" s="17"/>
      <c r="L166" s="7"/>
      <c r="M166" s="7"/>
      <c r="N166" s="23"/>
      <c r="O166" s="24"/>
      <c r="P166" s="28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</row>
    <row r="167" spans="1:38" ht="16.5">
      <c r="A167" s="74"/>
      <c r="B167" s="6">
        <v>8</v>
      </c>
      <c r="C167" s="17" t="s">
        <v>291</v>
      </c>
      <c r="D167" s="8"/>
      <c r="E167" s="7" t="s">
        <v>34</v>
      </c>
      <c r="F167" s="7" t="s">
        <v>292</v>
      </c>
      <c r="G167" s="29"/>
      <c r="H167" s="9"/>
      <c r="I167" s="7"/>
      <c r="J167" s="8"/>
      <c r="K167" s="17"/>
      <c r="L167" s="7"/>
      <c r="M167" s="7"/>
      <c r="N167" s="23"/>
      <c r="O167" s="24"/>
      <c r="P167" s="28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</row>
    <row r="168" spans="1:38" ht="16.5">
      <c r="A168" s="74"/>
      <c r="B168" s="6">
        <v>9</v>
      </c>
      <c r="C168" s="17" t="s">
        <v>293</v>
      </c>
      <c r="D168" s="8"/>
      <c r="E168" s="7"/>
      <c r="F168" s="7"/>
      <c r="G168" s="7"/>
      <c r="H168" s="9"/>
      <c r="I168" s="101">
        <v>1400</v>
      </c>
      <c r="J168" s="8"/>
      <c r="K168" s="17"/>
      <c r="L168" s="7"/>
      <c r="M168" s="7"/>
      <c r="N168" s="23"/>
      <c r="O168" s="24"/>
      <c r="P168" s="28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</row>
    <row r="169" spans="1:38" ht="16.5">
      <c r="A169" s="74"/>
      <c r="B169" s="6">
        <v>10</v>
      </c>
      <c r="C169" s="17" t="s">
        <v>294</v>
      </c>
      <c r="D169" s="8"/>
      <c r="E169" s="7" t="s">
        <v>34</v>
      </c>
      <c r="F169" s="7" t="s">
        <v>7</v>
      </c>
      <c r="G169" s="7"/>
      <c r="H169" s="9"/>
      <c r="I169" s="101"/>
      <c r="J169" s="8"/>
      <c r="K169" s="17"/>
      <c r="L169" s="7"/>
      <c r="M169" s="7"/>
      <c r="N169" s="23"/>
      <c r="O169" s="24"/>
      <c r="P169" s="28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</row>
    <row r="170" spans="1:38" ht="16.5">
      <c r="A170" s="74"/>
      <c r="B170" s="6">
        <v>11</v>
      </c>
      <c r="C170" s="17" t="s">
        <v>295</v>
      </c>
      <c r="D170" s="78"/>
      <c r="E170" s="7"/>
      <c r="F170" s="7"/>
      <c r="G170" s="100">
        <v>1510</v>
      </c>
      <c r="H170" s="9"/>
      <c r="I170" s="7"/>
      <c r="J170" s="8"/>
      <c r="K170" s="17"/>
      <c r="L170" s="7"/>
      <c r="M170" s="7"/>
      <c r="N170" s="23"/>
      <c r="O170" s="24"/>
      <c r="P170" s="28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</row>
    <row r="171" spans="1:38" ht="16.5">
      <c r="A171" s="74"/>
      <c r="B171" s="6">
        <v>12</v>
      </c>
      <c r="C171" s="17" t="s">
        <v>296</v>
      </c>
      <c r="D171" s="102"/>
      <c r="E171" s="7" t="s">
        <v>34</v>
      </c>
      <c r="F171" s="7" t="s">
        <v>8</v>
      </c>
      <c r="G171" s="100"/>
      <c r="H171" s="9"/>
      <c r="I171" s="7"/>
      <c r="J171" s="8"/>
      <c r="K171" s="17"/>
      <c r="L171" s="7"/>
      <c r="M171" s="7"/>
      <c r="N171" s="23"/>
      <c r="O171" s="24"/>
      <c r="P171" s="28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</row>
    <row r="172" spans="1:38" ht="16.5">
      <c r="A172" s="74"/>
      <c r="B172" s="6">
        <v>13</v>
      </c>
      <c r="C172" s="17" t="s">
        <v>297</v>
      </c>
      <c r="D172" s="8"/>
      <c r="E172" s="7"/>
      <c r="F172" s="7"/>
      <c r="G172" s="29">
        <v>823</v>
      </c>
      <c r="H172" s="9"/>
      <c r="I172" s="7"/>
      <c r="J172" s="8"/>
      <c r="K172" s="17"/>
      <c r="L172" s="7"/>
      <c r="M172" s="7"/>
      <c r="N172" s="23"/>
      <c r="O172" s="24"/>
      <c r="P172" s="28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</row>
    <row r="173" spans="1:38" ht="16.5">
      <c r="A173" s="74"/>
      <c r="B173" s="6">
        <v>14</v>
      </c>
      <c r="C173" s="17" t="s">
        <v>298</v>
      </c>
      <c r="D173" s="7"/>
      <c r="E173" s="7"/>
      <c r="F173" s="7"/>
      <c r="G173" s="7"/>
      <c r="H173" s="9"/>
      <c r="I173" s="7"/>
      <c r="J173" s="8"/>
      <c r="K173" s="17"/>
      <c r="L173" s="53">
        <v>121</v>
      </c>
      <c r="M173" s="7"/>
      <c r="N173" s="23"/>
      <c r="O173" s="24"/>
      <c r="P173" s="28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</row>
    <row r="174" spans="1:38" ht="16.5">
      <c r="A174" s="22"/>
      <c r="B174" s="22"/>
      <c r="C174" s="27"/>
      <c r="D174" s="22"/>
      <c r="E174" s="22"/>
      <c r="F174" s="7" t="s">
        <v>20</v>
      </c>
      <c r="G174" s="7">
        <f>SUM(G2:G173)</f>
        <v>38444</v>
      </c>
      <c r="H174" s="7">
        <f t="shared" ref="H174:P174" si="25">SUM(H2:H173)</f>
        <v>47081</v>
      </c>
      <c r="I174" s="7">
        <f t="shared" si="25"/>
        <v>12477</v>
      </c>
      <c r="J174" s="7">
        <f t="shared" si="25"/>
        <v>3860</v>
      </c>
      <c r="K174" s="7">
        <f t="shared" si="25"/>
        <v>2200</v>
      </c>
      <c r="L174" s="7">
        <f t="shared" si="25"/>
        <v>1467</v>
      </c>
      <c r="M174" s="7">
        <f t="shared" si="25"/>
        <v>1896</v>
      </c>
      <c r="N174" s="7">
        <f t="shared" si="25"/>
        <v>730</v>
      </c>
      <c r="O174" s="7">
        <f t="shared" si="25"/>
        <v>1243</v>
      </c>
      <c r="P174" s="7">
        <f t="shared" si="25"/>
        <v>1760</v>
      </c>
      <c r="Q174" s="37">
        <f>SUM(G174:P174)</f>
        <v>111158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</row>
    <row r="175" spans="1:38" ht="16.5">
      <c r="A175" s="22"/>
      <c r="B175" s="22"/>
      <c r="C175" s="27"/>
      <c r="D175" s="22"/>
      <c r="E175" s="22"/>
      <c r="F175" s="7" t="s">
        <v>324</v>
      </c>
      <c r="G175" s="7">
        <f>G174*30/1000</f>
        <v>1153.32</v>
      </c>
      <c r="H175" s="7">
        <f t="shared" ref="H175:P175" si="26">H174*30/1000</f>
        <v>1412.43</v>
      </c>
      <c r="I175" s="7">
        <f t="shared" si="26"/>
        <v>374.31</v>
      </c>
      <c r="J175" s="7">
        <f t="shared" si="26"/>
        <v>115.8</v>
      </c>
      <c r="K175" s="7">
        <f t="shared" si="26"/>
        <v>66</v>
      </c>
      <c r="L175" s="7">
        <f t="shared" si="26"/>
        <v>44.01</v>
      </c>
      <c r="M175" s="7">
        <f t="shared" si="26"/>
        <v>56.88</v>
      </c>
      <c r="N175" s="7">
        <f t="shared" si="26"/>
        <v>21.9</v>
      </c>
      <c r="O175" s="7">
        <f t="shared" si="26"/>
        <v>37.29</v>
      </c>
      <c r="P175" s="7">
        <f t="shared" si="26"/>
        <v>52.8</v>
      </c>
      <c r="Q175" s="37">
        <f>SUM(G175:P175)</f>
        <v>3334.7400000000007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</row>
    <row r="176" spans="1:38">
      <c r="A176" s="22"/>
      <c r="B176" s="22"/>
      <c r="C176" s="27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</row>
  </sheetData>
  <mergeCells count="147">
    <mergeCell ref="A1:F1"/>
    <mergeCell ref="R1:W1"/>
    <mergeCell ref="AD1:AI1"/>
    <mergeCell ref="A2:A12"/>
    <mergeCell ref="R2:W2"/>
    <mergeCell ref="AD2:AI2"/>
    <mergeCell ref="W5:W6"/>
    <mergeCell ref="R5:R6"/>
    <mergeCell ref="U5:U6"/>
    <mergeCell ref="V5:V6"/>
    <mergeCell ref="R10:R11"/>
    <mergeCell ref="U10:U11"/>
    <mergeCell ref="V10:V11"/>
    <mergeCell ref="W10:W11"/>
    <mergeCell ref="X1:AC1"/>
    <mergeCell ref="X2:AC2"/>
    <mergeCell ref="X5:X7"/>
    <mergeCell ref="Z5:Z7"/>
    <mergeCell ref="AA5:AA7"/>
    <mergeCell ref="AB5:AB7"/>
    <mergeCell ref="AC5:AC7"/>
    <mergeCell ref="X8:X9"/>
    <mergeCell ref="Z8:Z9"/>
    <mergeCell ref="AA8:AA9"/>
    <mergeCell ref="AD34:AI34"/>
    <mergeCell ref="X41:X42"/>
    <mergeCell ref="Z41:Z42"/>
    <mergeCell ref="AA41:AA42"/>
    <mergeCell ref="AB41:AB42"/>
    <mergeCell ref="AH19:AH21"/>
    <mergeCell ref="AI19:AI21"/>
    <mergeCell ref="R24:R26"/>
    <mergeCell ref="U24:U26"/>
    <mergeCell ref="V24:V26"/>
    <mergeCell ref="U20:U21"/>
    <mergeCell ref="V20:V21"/>
    <mergeCell ref="W20:W21"/>
    <mergeCell ref="AD19:AD21"/>
    <mergeCell ref="AF19:AF21"/>
    <mergeCell ref="AG19:AG21"/>
    <mergeCell ref="AD24:AI24"/>
    <mergeCell ref="AD26:AD27"/>
    <mergeCell ref="AG26:AG27"/>
    <mergeCell ref="AH26:AH27"/>
    <mergeCell ref="AI26:AI27"/>
    <mergeCell ref="X27:X33"/>
    <mergeCell ref="Z27:Z33"/>
    <mergeCell ref="W24:W26"/>
    <mergeCell ref="A42:A50"/>
    <mergeCell ref="R44:R45"/>
    <mergeCell ref="AC41:AC42"/>
    <mergeCell ref="Z43:Z44"/>
    <mergeCell ref="AA43:AA44"/>
    <mergeCell ref="AB43:AB44"/>
    <mergeCell ref="AC43:AC44"/>
    <mergeCell ref="X46:X47"/>
    <mergeCell ref="Z46:Z47"/>
    <mergeCell ref="AA46:AA47"/>
    <mergeCell ref="AB46:AB47"/>
    <mergeCell ref="AC46:AC47"/>
    <mergeCell ref="A31:A41"/>
    <mergeCell ref="AD41:AI41"/>
    <mergeCell ref="A61:A71"/>
    <mergeCell ref="AD50:AI50"/>
    <mergeCell ref="A72:A85"/>
    <mergeCell ref="AD58:AI58"/>
    <mergeCell ref="AD64:AI64"/>
    <mergeCell ref="X55:X56"/>
    <mergeCell ref="Z55:Z56"/>
    <mergeCell ref="AA55:AA56"/>
    <mergeCell ref="A51:A60"/>
    <mergeCell ref="R51:R54"/>
    <mergeCell ref="U51:U54"/>
    <mergeCell ref="V51:V54"/>
    <mergeCell ref="W51:W54"/>
    <mergeCell ref="AB55:AB56"/>
    <mergeCell ref="AC55:AC56"/>
    <mergeCell ref="X48:X52"/>
    <mergeCell ref="Z48:Z52"/>
    <mergeCell ref="AA48:AA52"/>
    <mergeCell ref="AB48:AB52"/>
    <mergeCell ref="AC48:AC52"/>
    <mergeCell ref="X53:X54"/>
    <mergeCell ref="Z53:Z54"/>
    <mergeCell ref="AA53:AA54"/>
    <mergeCell ref="AB53:AB54"/>
    <mergeCell ref="AC53:AC54"/>
    <mergeCell ref="T18:T19"/>
    <mergeCell ref="U18:U19"/>
    <mergeCell ref="V18:V19"/>
    <mergeCell ref="W18:W19"/>
    <mergeCell ref="R18:R19"/>
    <mergeCell ref="A159:A173"/>
    <mergeCell ref="D165:D166"/>
    <mergeCell ref="G165:G166"/>
    <mergeCell ref="I168:I169"/>
    <mergeCell ref="D170:D171"/>
    <mergeCell ref="G170:G171"/>
    <mergeCell ref="A86:A106"/>
    <mergeCell ref="D101:D102"/>
    <mergeCell ref="H101:H102"/>
    <mergeCell ref="A107:A119"/>
    <mergeCell ref="A120:A132"/>
    <mergeCell ref="A133:A146"/>
    <mergeCell ref="A147:A158"/>
    <mergeCell ref="AA27:AA33"/>
    <mergeCell ref="AB27:AB33"/>
    <mergeCell ref="A13:A30"/>
    <mergeCell ref="L131:L132"/>
    <mergeCell ref="X23:X24"/>
    <mergeCell ref="Z23:Z24"/>
    <mergeCell ref="AA23:AA24"/>
    <mergeCell ref="AB23:AB24"/>
    <mergeCell ref="AC23:AC24"/>
    <mergeCell ref="R49:R50"/>
    <mergeCell ref="T49:T50"/>
    <mergeCell ref="U49:U50"/>
    <mergeCell ref="V49:V50"/>
    <mergeCell ref="W49:W50"/>
    <mergeCell ref="T44:T45"/>
    <mergeCell ref="U44:U45"/>
    <mergeCell ref="V44:V45"/>
    <mergeCell ref="W44:W45"/>
    <mergeCell ref="R60:W60"/>
    <mergeCell ref="R62:R63"/>
    <mergeCell ref="T62:T63"/>
    <mergeCell ref="U62:U63"/>
    <mergeCell ref="V62:V63"/>
    <mergeCell ref="W62:W63"/>
    <mergeCell ref="AB8:AB9"/>
    <mergeCell ref="AC8:AC9"/>
    <mergeCell ref="X12:X13"/>
    <mergeCell ref="Z12:Z13"/>
    <mergeCell ref="AA12:AA13"/>
    <mergeCell ref="AB12:AB13"/>
    <mergeCell ref="AC12:AC13"/>
    <mergeCell ref="AC27:AC33"/>
    <mergeCell ref="X34:X36"/>
    <mergeCell ref="Z34:Z36"/>
    <mergeCell ref="AA34:AA36"/>
    <mergeCell ref="AB34:AB36"/>
    <mergeCell ref="AC34:AC36"/>
    <mergeCell ref="X15:X16"/>
    <mergeCell ref="Z15:Z16"/>
    <mergeCell ref="AA15:AA16"/>
    <mergeCell ref="AB15:AB16"/>
    <mergeCell ref="AC15:AC1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團膳19、20供應</vt:lpstr>
      <vt:lpstr>自有廚房24、26、27食用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康淑惠</dc:creator>
  <cp:lastModifiedBy>康淑惠</cp:lastModifiedBy>
  <dcterms:created xsi:type="dcterms:W3CDTF">2024-12-09T07:36:22Z</dcterms:created>
  <dcterms:modified xsi:type="dcterms:W3CDTF">2024-12-16T01:49:39Z</dcterms:modified>
</cp:coreProperties>
</file>